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0\Q1'2020\ELCID\"/>
    </mc:Choice>
  </mc:AlternateContent>
  <bookViews>
    <workbookView xWindow="-120" yWindow="-120" windowWidth="21840" windowHeight="13140" tabRatio="563"/>
  </bookViews>
  <sheets>
    <sheet name="Eng 2-4" sheetId="1" r:id="rId1"/>
    <sheet name="P&amp;L (three-month)-Eng 5-6" sheetId="2" r:id="rId2"/>
    <sheet name="Eng 7" sheetId="3" r:id="rId3"/>
    <sheet name="Eng 8" sheetId="4" r:id="rId4"/>
    <sheet name="Eng 9-10" sheetId="5" r:id="rId5"/>
  </sheets>
  <definedNames>
    <definedName name="_xlnm.Print_Area" localSheetId="0">'Eng 2-4'!$A$1:$M$169</definedName>
    <definedName name="_xlnm.Print_Area" localSheetId="2">'Eng 7'!$A$1:$X$44</definedName>
    <definedName name="_xlnm.Print_Area" localSheetId="3">'Eng 8'!$A$1:$T$37</definedName>
    <definedName name="_xlnm.Print_Area" localSheetId="4">'Eng 9-10'!$A$1:$L$131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2" l="1"/>
  <c r="G29" i="2"/>
  <c r="J42" i="5" l="1"/>
  <c r="F42" i="5"/>
  <c r="J39" i="5"/>
  <c r="F39" i="5"/>
  <c r="J27" i="5"/>
  <c r="F27" i="5"/>
  <c r="K82" i="1"/>
  <c r="G82" i="1"/>
  <c r="K37" i="2"/>
  <c r="G37" i="2"/>
  <c r="K76" i="1"/>
  <c r="G76" i="1"/>
  <c r="K46" i="1"/>
  <c r="G46" i="1"/>
  <c r="K27" i="1"/>
  <c r="G27" i="1"/>
  <c r="K24" i="2"/>
  <c r="G24" i="2"/>
  <c r="K16" i="2"/>
  <c r="G16" i="2"/>
  <c r="J44" i="5" l="1"/>
  <c r="J41" i="5"/>
  <c r="J40" i="5"/>
  <c r="J101" i="5" l="1"/>
  <c r="F101" i="5"/>
  <c r="J91" i="5"/>
  <c r="F91" i="5"/>
  <c r="F44" i="5"/>
  <c r="F41" i="5"/>
  <c r="F40" i="5"/>
  <c r="F35" i="5"/>
  <c r="K95" i="1"/>
  <c r="G95" i="1"/>
  <c r="K48" i="1"/>
  <c r="G48" i="1"/>
  <c r="G21" i="1"/>
  <c r="K21" i="1" l="1"/>
  <c r="M87" i="2" l="1"/>
  <c r="K87" i="2"/>
  <c r="I87" i="2"/>
  <c r="G87" i="2"/>
  <c r="F94" i="5" l="1"/>
  <c r="R27" i="4"/>
  <c r="P27" i="4"/>
  <c r="N27" i="4"/>
  <c r="N30" i="4" s="1"/>
  <c r="L27" i="4"/>
  <c r="L30" i="4" s="1"/>
  <c r="J27" i="4"/>
  <c r="J30" i="4" s="1"/>
  <c r="H27" i="4"/>
  <c r="H30" i="4" s="1"/>
  <c r="T24" i="4"/>
  <c r="T22" i="4"/>
  <c r="T27" i="4" s="1"/>
  <c r="V37" i="3"/>
  <c r="V35" i="3"/>
  <c r="R35" i="3"/>
  <c r="R40" i="3" s="1"/>
  <c r="P35" i="3"/>
  <c r="N35" i="3"/>
  <c r="L35" i="3"/>
  <c r="L40" i="3" s="1"/>
  <c r="J35" i="3"/>
  <c r="J40" i="3" s="1"/>
  <c r="H35" i="3"/>
  <c r="H40" i="3" s="1"/>
  <c r="F35" i="3"/>
  <c r="F40" i="3" s="1"/>
  <c r="T30" i="3"/>
  <c r="T32" i="3"/>
  <c r="X32" i="3" s="1"/>
  <c r="T35" i="3" l="1"/>
  <c r="X30" i="3"/>
  <c r="X35" i="3" s="1"/>
  <c r="V40" i="3"/>
  <c r="G29" i="1"/>
  <c r="T16" i="3" l="1"/>
  <c r="F107" i="5"/>
  <c r="G26" i="2"/>
  <c r="M88" i="1" l="1"/>
  <c r="I88" i="1"/>
  <c r="K88" i="1" l="1"/>
  <c r="G88" i="1"/>
  <c r="T16" i="4"/>
  <c r="T15" i="4"/>
  <c r="G140" i="1"/>
  <c r="V27" i="3"/>
  <c r="R27" i="3"/>
  <c r="P27" i="3"/>
  <c r="L27" i="3"/>
  <c r="J27" i="3"/>
  <c r="H27" i="3"/>
  <c r="F27" i="3"/>
  <c r="T22" i="3"/>
  <c r="X22" i="3" s="1"/>
  <c r="X16" i="3"/>
  <c r="T19" i="3"/>
  <c r="X19" i="3" s="1"/>
  <c r="A3" i="5" l="1"/>
  <c r="A71" i="5" s="1"/>
  <c r="A3" i="4"/>
  <c r="R18" i="4"/>
  <c r="P18" i="4"/>
  <c r="N18" i="4"/>
  <c r="L18" i="4"/>
  <c r="J18" i="4"/>
  <c r="H18" i="4"/>
  <c r="T18" i="4"/>
  <c r="L107" i="5"/>
  <c r="L94" i="5"/>
  <c r="H107" i="5"/>
  <c r="H94" i="5"/>
  <c r="M76" i="2"/>
  <c r="M90" i="2" s="1"/>
  <c r="M26" i="2"/>
  <c r="M18" i="2"/>
  <c r="I76" i="2"/>
  <c r="I90" i="2" s="1"/>
  <c r="I26" i="2"/>
  <c r="I18" i="2"/>
  <c r="K76" i="2"/>
  <c r="G76" i="2"/>
  <c r="J94" i="5"/>
  <c r="G97" i="1"/>
  <c r="G99" i="1" s="1"/>
  <c r="M97" i="1"/>
  <c r="I97" i="1"/>
  <c r="I99" i="1" s="1"/>
  <c r="K50" i="1"/>
  <c r="K29" i="1"/>
  <c r="A116" i="1"/>
  <c r="A60" i="1"/>
  <c r="A68" i="5"/>
  <c r="A131" i="5" s="1"/>
  <c r="A37" i="4"/>
  <c r="A53" i="2"/>
  <c r="A1" i="2"/>
  <c r="A1" i="4" s="1"/>
  <c r="J107" i="5"/>
  <c r="K140" i="1"/>
  <c r="A56" i="2"/>
  <c r="K26" i="2"/>
  <c r="K18" i="2"/>
  <c r="G18" i="2"/>
  <c r="G28" i="2" s="1"/>
  <c r="A169" i="1"/>
  <c r="A112" i="2" s="1"/>
  <c r="M145" i="1"/>
  <c r="M149" i="1" s="1"/>
  <c r="I145" i="1"/>
  <c r="I149" i="1" s="1"/>
  <c r="A113" i="1"/>
  <c r="K97" i="1"/>
  <c r="M50" i="1"/>
  <c r="I50" i="1"/>
  <c r="G50" i="1"/>
  <c r="M29" i="1"/>
  <c r="I29" i="1"/>
  <c r="R28" i="4" l="1"/>
  <c r="R30" i="4" s="1"/>
  <c r="K142" i="1" s="1"/>
  <c r="K90" i="2"/>
  <c r="P37" i="3"/>
  <c r="P40" i="3" s="1"/>
  <c r="G142" i="1" s="1"/>
  <c r="G90" i="2"/>
  <c r="M28" i="2"/>
  <c r="M36" i="2" s="1"/>
  <c r="I28" i="2"/>
  <c r="I36" i="2" s="1"/>
  <c r="G36" i="2"/>
  <c r="K28" i="2"/>
  <c r="K36" i="2" s="1"/>
  <c r="J12" i="5" s="1"/>
  <c r="J32" i="5" s="1"/>
  <c r="J46" i="5" s="1"/>
  <c r="J51" i="5" s="1"/>
  <c r="G52" i="1"/>
  <c r="I151" i="1"/>
  <c r="M99" i="1"/>
  <c r="M151" i="1" s="1"/>
  <c r="K99" i="1"/>
  <c r="A54" i="2"/>
  <c r="I52" i="1"/>
  <c r="K52" i="1"/>
  <c r="M52" i="1"/>
  <c r="I39" i="2" l="1"/>
  <c r="I93" i="2" s="1"/>
  <c r="I106" i="2" s="1"/>
  <c r="I103" i="2" s="1"/>
  <c r="H12" i="5"/>
  <c r="H32" i="5" s="1"/>
  <c r="H46" i="5" s="1"/>
  <c r="H51" i="5" s="1"/>
  <c r="H109" i="5" s="1"/>
  <c r="H114" i="5" s="1"/>
  <c r="M39" i="2"/>
  <c r="M93" i="2" s="1"/>
  <c r="L12" i="5"/>
  <c r="L32" i="5" s="1"/>
  <c r="L46" i="5" s="1"/>
  <c r="L51" i="5" s="1"/>
  <c r="L109" i="5" s="1"/>
  <c r="L114" i="5" s="1"/>
  <c r="K39" i="2"/>
  <c r="G39" i="2"/>
  <c r="F12" i="5"/>
  <c r="F32" i="5" s="1"/>
  <c r="F46" i="5" s="1"/>
  <c r="F51" i="5" s="1"/>
  <c r="F109" i="5" s="1"/>
  <c r="F114" i="5" s="1"/>
  <c r="J109" i="5"/>
  <c r="J114" i="5" s="1"/>
  <c r="I99" i="2" l="1"/>
  <c r="I96" i="2" s="1"/>
  <c r="N24" i="3" s="1"/>
  <c r="G93" i="2"/>
  <c r="G106" i="2" s="1"/>
  <c r="G103" i="2" s="1"/>
  <c r="K99" i="2"/>
  <c r="K96" i="2" s="1"/>
  <c r="P28" i="4" s="1"/>
  <c r="K93" i="2"/>
  <c r="K106" i="2" s="1"/>
  <c r="K103" i="2" s="1"/>
  <c r="M106" i="2"/>
  <c r="M99" i="2"/>
  <c r="M96" i="2" s="1"/>
  <c r="M110" i="2" s="1"/>
  <c r="G99" i="2"/>
  <c r="G96" i="2" s="1"/>
  <c r="M103" i="2" l="1"/>
  <c r="G110" i="2"/>
  <c r="N37" i="3"/>
  <c r="N40" i="3" s="1"/>
  <c r="I110" i="2"/>
  <c r="K110" i="2"/>
  <c r="P30" i="4"/>
  <c r="K141" i="1" s="1"/>
  <c r="K145" i="1" s="1"/>
  <c r="K149" i="1" s="1"/>
  <c r="T28" i="4"/>
  <c r="T24" i="3"/>
  <c r="N27" i="3"/>
  <c r="T30" i="4" l="1"/>
  <c r="K151" i="1"/>
  <c r="G141" i="1"/>
  <c r="G145" i="1" s="1"/>
  <c r="G149" i="1" s="1"/>
  <c r="T37" i="3"/>
  <c r="X37" i="3" s="1"/>
  <c r="X24" i="3"/>
  <c r="T27" i="3"/>
  <c r="X27" i="3" l="1"/>
  <c r="X40" i="3"/>
  <c r="G151" i="1"/>
  <c r="T40" i="3"/>
</calcChain>
</file>

<file path=xl/sharedStrings.xml><?xml version="1.0" encoding="utf-8"?>
<sst xmlns="http://schemas.openxmlformats.org/spreadsheetml/2006/main" count="465" uniqueCount="267">
  <si>
    <t>Siamraj Public Company Limited</t>
  </si>
  <si>
    <t>Statement of Financial Position</t>
  </si>
  <si>
    <t>(Unaudited)</t>
  </si>
  <si>
    <t>(Audited)</t>
  </si>
  <si>
    <t>31 March</t>
  </si>
  <si>
    <t>31 December</t>
  </si>
  <si>
    <t>Notes</t>
  </si>
  <si>
    <t>Thousand Baht</t>
  </si>
  <si>
    <t>Assets</t>
  </si>
  <si>
    <t>Current assets</t>
  </si>
  <si>
    <t>Cash and cash equivalents</t>
  </si>
  <si>
    <t>Short-term investments</t>
  </si>
  <si>
    <t>Trade and other receivable, net</t>
  </si>
  <si>
    <t>Other current assets</t>
  </si>
  <si>
    <t>Total current assets</t>
  </si>
  <si>
    <t>Non-current assets</t>
  </si>
  <si>
    <t>Deposits at financial institutions</t>
  </si>
  <si>
    <t>used as collateral</t>
  </si>
  <si>
    <t>Investment properties, net</t>
  </si>
  <si>
    <t>Property, plant and equipment, net</t>
  </si>
  <si>
    <t>Intangible assets, net</t>
  </si>
  <si>
    <t>Total non-current assets</t>
  </si>
  <si>
    <t>Total assets</t>
  </si>
  <si>
    <t>Current liabilities</t>
  </si>
  <si>
    <t>Trade and other payables</t>
  </si>
  <si>
    <t xml:space="preserve">Advance received under construction </t>
  </si>
  <si>
    <t>contracts</t>
  </si>
  <si>
    <t>and rendering of services</t>
  </si>
  <si>
    <t>Other current liabilities</t>
  </si>
  <si>
    <t>Total current liabilities</t>
  </si>
  <si>
    <t>Non-current liabilities</t>
  </si>
  <si>
    <t>Retirement benefit obligations</t>
  </si>
  <si>
    <t xml:space="preserve">Total non-current liabilities </t>
  </si>
  <si>
    <t>Total liabilities</t>
  </si>
  <si>
    <t>Share capital</t>
  </si>
  <si>
    <t>Authorised share capital</t>
  </si>
  <si>
    <t>at par value of Baht 0.50 each</t>
  </si>
  <si>
    <t>Issued and paid-up share capital</t>
  </si>
  <si>
    <t xml:space="preserve">   ชำระเต็มมูลค่าแล้วหุ้นละ 0.50 บาท</t>
  </si>
  <si>
    <t xml:space="preserve">fully paid-up of Baht 0.50 each </t>
  </si>
  <si>
    <t>Premium on share capital</t>
  </si>
  <si>
    <t>Premium on share-based payment</t>
  </si>
  <si>
    <t>Retained earnings</t>
  </si>
  <si>
    <t>Appropriated - Legal reserve</t>
  </si>
  <si>
    <t>Unappropriated</t>
  </si>
  <si>
    <t>Other component of equity</t>
  </si>
  <si>
    <t>Non-controlling interests</t>
  </si>
  <si>
    <t>Statement of Comprehensive Income</t>
  </si>
  <si>
    <t>Revenues</t>
  </si>
  <si>
    <t xml:space="preserve">Revenues from sales of goods and </t>
  </si>
  <si>
    <t>rendering of services</t>
  </si>
  <si>
    <t>Revenues from construction contracts</t>
  </si>
  <si>
    <t>Total revenues</t>
  </si>
  <si>
    <t>Costs</t>
  </si>
  <si>
    <t xml:space="preserve">Costs of sales of goods and rendering </t>
  </si>
  <si>
    <t>of services</t>
  </si>
  <si>
    <t>Cost of construction contracts</t>
  </si>
  <si>
    <t>Total costs</t>
  </si>
  <si>
    <t>Gross profit</t>
  </si>
  <si>
    <t>Other incomes</t>
  </si>
  <si>
    <t>Selling expenses</t>
  </si>
  <si>
    <t>Administrative expenses</t>
  </si>
  <si>
    <t>Income tax expense</t>
  </si>
  <si>
    <t>Note</t>
  </si>
  <si>
    <t>for the period :</t>
  </si>
  <si>
    <t xml:space="preserve">Items that will be reclassified </t>
  </si>
  <si>
    <t>subsequently to profit or loss</t>
  </si>
  <si>
    <t>for the period</t>
  </si>
  <si>
    <t>- Owners of the parent</t>
  </si>
  <si>
    <t>- Non-controlling interests</t>
  </si>
  <si>
    <t>attributable to :</t>
  </si>
  <si>
    <t>Attributable to owners of the parent</t>
  </si>
  <si>
    <t>Other component</t>
  </si>
  <si>
    <t xml:space="preserve"> of equity</t>
  </si>
  <si>
    <t>Issued and</t>
  </si>
  <si>
    <t>Premium on</t>
  </si>
  <si>
    <t>Total</t>
  </si>
  <si>
    <t>paid-up</t>
  </si>
  <si>
    <t>share-based</t>
  </si>
  <si>
    <t>Appropriated</t>
  </si>
  <si>
    <t>Total owners of</t>
  </si>
  <si>
    <t>Non-controlling</t>
  </si>
  <si>
    <t>share capital</t>
  </si>
  <si>
    <t>payment</t>
  </si>
  <si>
    <t>legal reserve</t>
  </si>
  <si>
    <t>the parent</t>
  </si>
  <si>
    <t>interests</t>
  </si>
  <si>
    <t>equity</t>
  </si>
  <si>
    <t>Statements of Cash Flow</t>
  </si>
  <si>
    <t>Cash flows from operating activities</t>
  </si>
  <si>
    <t xml:space="preserve">   </t>
  </si>
  <si>
    <t>- Depreciation</t>
  </si>
  <si>
    <t>- Amortisation</t>
  </si>
  <si>
    <t>valuation adjustment</t>
  </si>
  <si>
    <t>- Retirement benefit obligation expense</t>
  </si>
  <si>
    <t>- Interest income</t>
  </si>
  <si>
    <t>- Interest expense</t>
  </si>
  <si>
    <t>Changes in operating assets and liabilities</t>
  </si>
  <si>
    <t>- Trade and other receivables</t>
  </si>
  <si>
    <t>- Unbilled receivables under construction contracts</t>
  </si>
  <si>
    <t>- Inventories</t>
  </si>
  <si>
    <t>- Other current assets</t>
  </si>
  <si>
    <t>- Other non-current assets</t>
  </si>
  <si>
    <t>- Trade and other payables</t>
  </si>
  <si>
    <t>- Advance received under construction contracts</t>
  </si>
  <si>
    <t>- Other current liabilities</t>
  </si>
  <si>
    <t>Cash generated from (used in) operations</t>
  </si>
  <si>
    <t>- Interest received</t>
  </si>
  <si>
    <t>- Interest paid</t>
  </si>
  <si>
    <t>Net cash received from (used in) operating activities</t>
  </si>
  <si>
    <t>Cash flows from investing activities</t>
  </si>
  <si>
    <t>Cash received from sales of short-term investments</t>
  </si>
  <si>
    <t>Cash payments for purchase of short-term investments</t>
  </si>
  <si>
    <t>Cash received from short-term loans to related parties</t>
  </si>
  <si>
    <t>Cash payments for short-term loans to related parties</t>
  </si>
  <si>
    <t xml:space="preserve">Cash received from sales of property, plant </t>
  </si>
  <si>
    <t>and equipment</t>
  </si>
  <si>
    <t xml:space="preserve">Cash payments for purchases of property, plant </t>
  </si>
  <si>
    <t>Cash payments for purchases of intangible assets</t>
  </si>
  <si>
    <t>Cash flows from financing activities</t>
  </si>
  <si>
    <t>Net cash received from (used in) financing activities</t>
  </si>
  <si>
    <t>Cash and cash equivalents at the beginning of the period</t>
  </si>
  <si>
    <t>Cash and cash equivalents at the end of the period</t>
  </si>
  <si>
    <t>Non-cash transaction</t>
  </si>
  <si>
    <t>Refundable withholding tax</t>
  </si>
  <si>
    <t>Total equity</t>
  </si>
  <si>
    <t>Total liabilities and equity</t>
  </si>
  <si>
    <t>Inventories, net</t>
  </si>
  <si>
    <t xml:space="preserve">Equity </t>
  </si>
  <si>
    <t>Liabilities and equity</t>
  </si>
  <si>
    <t>Change in value</t>
  </si>
  <si>
    <t>Adjustments for:</t>
  </si>
  <si>
    <t xml:space="preserve">Unbilled receivables under </t>
  </si>
  <si>
    <t xml:space="preserve">Equity attributable to owners </t>
  </si>
  <si>
    <t>of the parent</t>
  </si>
  <si>
    <t>Change in deposits at financial institutions</t>
  </si>
  <si>
    <t xml:space="preserve">Effect of exchange rate changes </t>
  </si>
  <si>
    <t>on cash and cash equivalent</t>
  </si>
  <si>
    <t>Consolidated financial information</t>
  </si>
  <si>
    <t>Separate financial information</t>
  </si>
  <si>
    <t>Consolidated financial information (Unaudited)</t>
  </si>
  <si>
    <t>Statement of Changes in Equity</t>
  </si>
  <si>
    <t>Separate financial information (Unaudited)</t>
  </si>
  <si>
    <t>Available-for-sale investment, net</t>
  </si>
  <si>
    <t>Provision for import duty and</t>
  </si>
  <si>
    <t>value added tax</t>
  </si>
  <si>
    <r>
      <t>Liabilities and  Equity</t>
    </r>
    <r>
      <rPr>
        <sz val="9"/>
        <rFont val="Arial"/>
        <family val="2"/>
      </rPr>
      <t xml:space="preserve"> (continued)</t>
    </r>
  </si>
  <si>
    <t xml:space="preserve">Cash received (payments) of </t>
  </si>
  <si>
    <t>short-term loans from financial institutions</t>
  </si>
  <si>
    <t>- Payables from purchase of property, plant and equipment</t>
  </si>
  <si>
    <t xml:space="preserve">Investment in subsidiaries </t>
  </si>
  <si>
    <t>Investment in joint venture</t>
  </si>
  <si>
    <t>Other non-current assets</t>
  </si>
  <si>
    <t>Goodwill</t>
  </si>
  <si>
    <t>676,700,000 ordinary shares</t>
  </si>
  <si>
    <t>Other comprehensive loss</t>
  </si>
  <si>
    <t>Loss attributable to:</t>
  </si>
  <si>
    <t>for the period, net of tax</t>
  </si>
  <si>
    <t>Loss before income tax for the period</t>
  </si>
  <si>
    <t>- Unrealised loss on exchange rates</t>
  </si>
  <si>
    <t xml:space="preserve">    of services</t>
  </si>
  <si>
    <t>Net cash generated from (used in) investing activities</t>
  </si>
  <si>
    <t>Total comprehensive loss</t>
  </si>
  <si>
    <t>Total comprehensive loss for the period</t>
  </si>
  <si>
    <t>Loss before income tax expense</t>
  </si>
  <si>
    <t>Loss for the period</t>
  </si>
  <si>
    <t>Work in process - construction project</t>
  </si>
  <si>
    <t>Loss per share</t>
  </si>
  <si>
    <t>Basic loss per share (Baht)</t>
  </si>
  <si>
    <t>- Work in process - construction project</t>
  </si>
  <si>
    <t>2019</t>
  </si>
  <si>
    <t>Beginning balance as at 1 January 2019</t>
  </si>
  <si>
    <t>Ending balance as at 31 March 2019</t>
  </si>
  <si>
    <t xml:space="preserve">Investment in associates </t>
  </si>
  <si>
    <t>Other non-current liabilities</t>
  </si>
  <si>
    <t>- Other non-current liabilities</t>
  </si>
  <si>
    <t>and joint venture</t>
  </si>
  <si>
    <t>- Income tax paid</t>
  </si>
  <si>
    <t xml:space="preserve">- Provisions for construction contracts and rendering </t>
  </si>
  <si>
    <t xml:space="preserve">Beginning balance </t>
  </si>
  <si>
    <t>as at 1 January 2019</t>
  </si>
  <si>
    <t xml:space="preserve">Total comprehensive </t>
  </si>
  <si>
    <t>loss for the period</t>
  </si>
  <si>
    <t>Ending balance</t>
  </si>
  <si>
    <t xml:space="preserve"> in ownership</t>
  </si>
  <si>
    <t>Change</t>
  </si>
  <si>
    <t xml:space="preserve"> subsidiary</t>
  </si>
  <si>
    <t>interest from change</t>
  </si>
  <si>
    <t>in investment in subsidiary</t>
  </si>
  <si>
    <t>Decrease in non-controlling</t>
  </si>
  <si>
    <t xml:space="preserve">- Share of (profit) from investment in associates </t>
  </si>
  <si>
    <t>Cash payment for non-controling interests</t>
  </si>
  <si>
    <t>from change in investment in subsidiary</t>
  </si>
  <si>
    <t xml:space="preserve">Cash received for non-controling interests </t>
  </si>
  <si>
    <t>for additional share capital in a subsidiary</t>
  </si>
  <si>
    <t>Receipts for non-controlling</t>
  </si>
  <si>
    <t>interest for additional</t>
  </si>
  <si>
    <t>share capital in a subsidiary</t>
  </si>
  <si>
    <t>Change in</t>
  </si>
  <si>
    <t xml:space="preserve"> value of</t>
  </si>
  <si>
    <t>interest in</t>
  </si>
  <si>
    <t>Share of profit of from investment</t>
  </si>
  <si>
    <t>in associates and joint venture</t>
  </si>
  <si>
    <t xml:space="preserve">Income tax on items that </t>
  </si>
  <si>
    <t>will be reclassified</t>
  </si>
  <si>
    <t>construction contracts, net</t>
  </si>
  <si>
    <t xml:space="preserve">Provision for construction contracts </t>
  </si>
  <si>
    <t>Accrued corporate income tax</t>
  </si>
  <si>
    <t xml:space="preserve">Cash payment for call up share capital </t>
  </si>
  <si>
    <t>and additional shares of subsidiary</t>
  </si>
  <si>
    <t>As at 31 March 2020</t>
  </si>
  <si>
    <t>2020</t>
  </si>
  <si>
    <t>For the three-month period ended 31 March 2020 (Unaudited)</t>
  </si>
  <si>
    <t>Ending balance as at 31 March 2020</t>
  </si>
  <si>
    <t>through profit or loss</t>
  </si>
  <si>
    <t xml:space="preserve">Financial assets measured at fair value </t>
  </si>
  <si>
    <t>through other comprehensive income</t>
  </si>
  <si>
    <t>Derivatives liabilities</t>
  </si>
  <si>
    <t xml:space="preserve">Changes in fair value of </t>
  </si>
  <si>
    <t>as at 31 March 2020</t>
  </si>
  <si>
    <t>as at 31 March 2019</t>
  </si>
  <si>
    <t xml:space="preserve">Total comprehensive income </t>
  </si>
  <si>
    <t xml:space="preserve">for the period </t>
  </si>
  <si>
    <t>Cash payments for long-term loans from financial institutions</t>
  </si>
  <si>
    <t>Cash received for long-term loans from financial institutions</t>
  </si>
  <si>
    <t>Derivative assets</t>
  </si>
  <si>
    <t>Cash flows before changes in operating assets and liabilities</t>
  </si>
  <si>
    <t>Current portion of lease liabilities, net</t>
  </si>
  <si>
    <t>Lease liabilities, net</t>
  </si>
  <si>
    <t xml:space="preserve">Impact of first-time adoption of </t>
  </si>
  <si>
    <t>new accounting standards</t>
  </si>
  <si>
    <t>- as reported</t>
  </si>
  <si>
    <t>Opening balance as at 1 January 2020</t>
  </si>
  <si>
    <t>- restated</t>
  </si>
  <si>
    <t xml:space="preserve">Items that will not be reclassified </t>
  </si>
  <si>
    <t xml:space="preserve">Total items that will not be reclassified </t>
  </si>
  <si>
    <t>will not be reclassified</t>
  </si>
  <si>
    <t xml:space="preserve">Total items that will be reclassified </t>
  </si>
  <si>
    <t>- Acquisition of right-of-use assets under lease contracts</t>
  </si>
  <si>
    <t>Short-term loans to related parties</t>
  </si>
  <si>
    <t>Financial asset measured at fair value</t>
  </si>
  <si>
    <t>Right-of-use assets,net</t>
  </si>
  <si>
    <t>Deferred tax assets, net</t>
  </si>
  <si>
    <t>Short-term loan from financial institution</t>
  </si>
  <si>
    <t>Current portion of long term loans from</t>
  </si>
  <si>
    <t>financial institutions, net</t>
  </si>
  <si>
    <t>Long-term loans from financial institutions, net</t>
  </si>
  <si>
    <r>
      <t xml:space="preserve">Statement of Financial Position  </t>
    </r>
    <r>
      <rPr>
        <sz val="9"/>
        <rFont val="Arial"/>
        <family val="2"/>
      </rPr>
      <t>(continued)</t>
    </r>
  </si>
  <si>
    <r>
      <t>Statement of Financial Position</t>
    </r>
    <r>
      <rPr>
        <sz val="9"/>
        <rFont val="Arial"/>
        <family val="2"/>
      </rPr>
      <t xml:space="preserve"> (continued)</t>
    </r>
  </si>
  <si>
    <r>
      <t xml:space="preserve">Statement of Comprehensive Income  </t>
    </r>
    <r>
      <rPr>
        <sz val="9"/>
        <rFont val="Arial"/>
        <family val="2"/>
      </rPr>
      <t>(continued)</t>
    </r>
  </si>
  <si>
    <t>Finance costs</t>
  </si>
  <si>
    <t xml:space="preserve">equity investments </t>
  </si>
  <si>
    <t>available-for sale investment</t>
  </si>
  <si>
    <t xml:space="preserve">Changes in value of </t>
  </si>
  <si>
    <t>- (Reversal) impairment losses on receivables</t>
  </si>
  <si>
    <t>- (Gain) from sales of debt investments</t>
  </si>
  <si>
    <t>- Unrealised (gain) from debt investments</t>
  </si>
  <si>
    <t>of equity</t>
  </si>
  <si>
    <t xml:space="preserve"> investment </t>
  </si>
  <si>
    <t>Cash payment for lease liabilities</t>
  </si>
  <si>
    <t>Cash and cash equivalents increase (decrease), net</t>
  </si>
  <si>
    <t>- (Reversal) Allowance for net realisable value of inventories</t>
  </si>
  <si>
    <t>17(c)</t>
  </si>
  <si>
    <t>16.3.1</t>
  </si>
  <si>
    <t>- (Gain) loss from changes in fair value of derivatives</t>
  </si>
  <si>
    <t>- (Gain) loss from disposal of property, plant and equipments</t>
  </si>
  <si>
    <t>The accompanying notes on page 11 to 29 from part of this interim financial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</si>
</sst>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#,##0;\(#,##0\);&quot;-&quot;;@"/>
    <numFmt numFmtId="191" formatCode="_(* #,##0_);_(* \(#,##0\);_(* &quot;-&quot;??_);_(@_)"/>
    <numFmt numFmtId="192" formatCode="#,##0.0;\(#,##0.0\)"/>
    <numFmt numFmtId="193" formatCode="#,##0.00;\(#,##0.00\)"/>
    <numFmt numFmtId="194" formatCode="#,##0.00;\(#,##0.00\);&quot;-&quot;;@"/>
    <numFmt numFmtId="195" formatCode="#,##0;\(#,##0\);\-"/>
    <numFmt numFmtId="196" formatCode="#,##0.0000;\(#,##0.0000\)"/>
  </numFmts>
  <fonts count="31" x14ac:knownFonts="1">
    <font>
      <sz val="11"/>
      <color indexed="8"/>
      <name val="Arial"/>
      <family val="2"/>
    </font>
    <font>
      <sz val="10"/>
      <name val="Arial"/>
      <family val="2"/>
    </font>
    <font>
      <sz val="14"/>
      <name val="Angsana New"/>
      <family val="1"/>
    </font>
    <font>
      <sz val="10"/>
      <color indexed="8"/>
      <name val="Calibri"/>
      <family val="2"/>
    </font>
    <font>
      <sz val="10"/>
      <name val="Cordia New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1"/>
      <color rgb="FF9C0006"/>
      <name val="Tahoma"/>
      <family val="2"/>
      <scheme val="minor"/>
    </font>
    <font>
      <b/>
      <sz val="11"/>
      <color rgb="FFFA7D00"/>
      <name val="Tahoma"/>
      <family val="2"/>
      <scheme val="minor"/>
    </font>
    <font>
      <b/>
      <sz val="11"/>
      <color theme="0"/>
      <name val="Tahoma"/>
      <family val="2"/>
      <scheme val="minor"/>
    </font>
    <font>
      <i/>
      <sz val="11"/>
      <color rgb="FF7F7F7F"/>
      <name val="Tahoma"/>
      <family val="2"/>
      <scheme val="minor"/>
    </font>
    <font>
      <sz val="11"/>
      <color rgb="FF006100"/>
      <name val="Tahoma"/>
      <family val="2"/>
      <scheme val="minor"/>
    </font>
    <font>
      <b/>
      <sz val="15"/>
      <color theme="3"/>
      <name val="Tahoma"/>
      <family val="2"/>
      <scheme val="minor"/>
    </font>
    <font>
      <b/>
      <sz val="13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sz val="11"/>
      <color rgb="FF3F3F76"/>
      <name val="Tahoma"/>
      <family val="2"/>
      <scheme val="minor"/>
    </font>
    <font>
      <sz val="11"/>
      <color rgb="FFFA7D00"/>
      <name val="Tahoma"/>
      <family val="2"/>
      <scheme val="minor"/>
    </font>
    <font>
      <sz val="11"/>
      <color rgb="FF9C6500"/>
      <name val="Tahoma"/>
      <family val="2"/>
      <scheme val="minor"/>
    </font>
    <font>
      <b/>
      <sz val="11"/>
      <color rgb="FF3F3F3F"/>
      <name val="Tahoma"/>
      <family val="2"/>
      <scheme val="minor"/>
    </font>
    <font>
      <sz val="18"/>
      <color theme="3"/>
      <name val="Tahoma"/>
      <family val="2"/>
      <scheme val="major"/>
    </font>
    <font>
      <b/>
      <sz val="11"/>
      <color theme="1"/>
      <name val="Tahoma"/>
      <family val="2"/>
      <scheme val="minor"/>
    </font>
    <font>
      <sz val="11"/>
      <color rgb="FFFF0000"/>
      <name val="Tahoma"/>
      <family val="2"/>
      <scheme val="minor"/>
    </font>
    <font>
      <sz val="8"/>
      <color theme="1"/>
      <name val="Arial"/>
      <family val="2"/>
    </font>
    <font>
      <sz val="9"/>
      <color theme="0" tint="-0.14999847407452621"/>
      <name val="Arial"/>
      <family val="2"/>
    </font>
    <font>
      <sz val="8"/>
      <color theme="0" tint="-0.249977111117893"/>
      <name val="Arial"/>
      <family val="2"/>
    </font>
    <font>
      <sz val="9"/>
      <color theme="0" tint="-0.249977111117893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4" applyNumberFormat="0" applyAlignment="0" applyProtection="0"/>
    <xf numFmtId="0" fontId="14" fillId="28" borderId="5" applyNumberFormat="0" applyAlignment="0" applyProtection="0"/>
    <xf numFmtId="43" fontId="10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4" applyNumberFormat="0" applyAlignment="0" applyProtection="0"/>
    <xf numFmtId="0" fontId="21" fillId="0" borderId="9" applyNumberFormat="0" applyFill="0" applyAlignment="0" applyProtection="0"/>
    <xf numFmtId="0" fontId="22" fillId="31" borderId="0" applyNumberFormat="0" applyBorder="0" applyAlignment="0" applyProtection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0" fillId="32" borderId="10" applyNumberFormat="0" applyFont="0" applyAlignment="0" applyProtection="0"/>
    <xf numFmtId="0" fontId="23" fillId="27" borderId="11" applyNumberFormat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</cellStyleXfs>
  <cellXfs count="239">
    <xf numFmtId="0" fontId="0" fillId="0" borderId="0" xfId="0"/>
    <xf numFmtId="189" fontId="6" fillId="0" borderId="0" xfId="40" applyNumberFormat="1" applyFont="1" applyFill="1" applyAlignment="1">
      <alignment vertical="center"/>
    </xf>
    <xf numFmtId="189" fontId="7" fillId="0" borderId="0" xfId="40" applyNumberFormat="1" applyFont="1" applyFill="1" applyAlignment="1">
      <alignment horizontal="right" vertical="center"/>
    </xf>
    <xf numFmtId="190" fontId="7" fillId="0" borderId="0" xfId="40" applyNumberFormat="1" applyFont="1" applyFill="1" applyAlignment="1">
      <alignment horizontal="right" vertical="center"/>
    </xf>
    <xf numFmtId="190" fontId="7" fillId="0" borderId="0" xfId="40" applyNumberFormat="1" applyFont="1" applyFill="1" applyAlignment="1">
      <alignment horizontal="center" vertical="center"/>
    </xf>
    <xf numFmtId="190" fontId="7" fillId="0" borderId="0" xfId="40" applyNumberFormat="1" applyFont="1" applyFill="1" applyAlignment="1">
      <alignment vertical="center"/>
    </xf>
    <xf numFmtId="0" fontId="7" fillId="0" borderId="0" xfId="40" applyFont="1" applyFill="1" applyAlignment="1">
      <alignment vertical="center"/>
    </xf>
    <xf numFmtId="0" fontId="6" fillId="0" borderId="0" xfId="40" applyFont="1" applyFill="1" applyAlignment="1">
      <alignment horizontal="left" vertical="center"/>
    </xf>
    <xf numFmtId="0" fontId="6" fillId="0" borderId="13" xfId="40" applyFont="1" applyFill="1" applyBorder="1" applyAlignment="1">
      <alignment vertical="center"/>
    </xf>
    <xf numFmtId="190" fontId="6" fillId="0" borderId="13" xfId="40" applyNumberFormat="1" applyFont="1" applyFill="1" applyBorder="1" applyAlignment="1">
      <alignment vertical="center"/>
    </xf>
    <xf numFmtId="0" fontId="7" fillId="0" borderId="0" xfId="40" applyFont="1" applyFill="1" applyBorder="1" applyAlignment="1">
      <alignment vertical="center"/>
    </xf>
    <xf numFmtId="0" fontId="6" fillId="0" borderId="0" xfId="40" applyFont="1" applyFill="1" applyBorder="1" applyAlignment="1">
      <alignment vertical="center"/>
    </xf>
    <xf numFmtId="190" fontId="6" fillId="0" borderId="0" xfId="40" applyNumberFormat="1" applyFont="1" applyFill="1" applyBorder="1" applyAlignment="1">
      <alignment horizontal="right" vertical="center"/>
    </xf>
    <xf numFmtId="0" fontId="6" fillId="0" borderId="0" xfId="40" applyFont="1" applyFill="1" applyAlignment="1">
      <alignment vertical="center"/>
    </xf>
    <xf numFmtId="189" fontId="7" fillId="0" borderId="0" xfId="40" applyNumberFormat="1" applyFont="1" applyFill="1" applyAlignment="1">
      <alignment vertical="center"/>
    </xf>
    <xf numFmtId="190" fontId="7" fillId="0" borderId="0" xfId="40" applyNumberFormat="1" applyFont="1" applyFill="1" applyBorder="1" applyAlignment="1">
      <alignment horizontal="right" vertical="center"/>
    </xf>
    <xf numFmtId="0" fontId="7" fillId="0" borderId="0" xfId="40" applyFont="1" applyFill="1" applyBorder="1" applyAlignment="1">
      <alignment horizontal="right" vertical="center"/>
    </xf>
    <xf numFmtId="190" fontId="6" fillId="0" borderId="0" xfId="40" applyNumberFormat="1" applyFont="1" applyFill="1" applyAlignment="1">
      <alignment horizontal="right" vertical="center"/>
    </xf>
    <xf numFmtId="190" fontId="6" fillId="0" borderId="0" xfId="0" applyNumberFormat="1" applyFont="1" applyFill="1" applyBorder="1" applyAlignment="1">
      <alignment horizontal="right" vertical="center"/>
    </xf>
    <xf numFmtId="0" fontId="7" fillId="0" borderId="0" xfId="40" applyFont="1" applyFill="1" applyAlignment="1">
      <alignment horizontal="right" vertical="center"/>
    </xf>
    <xf numFmtId="0" fontId="6" fillId="0" borderId="0" xfId="40" applyFont="1" applyFill="1" applyAlignment="1">
      <alignment horizontal="right" vertical="center"/>
    </xf>
    <xf numFmtId="0" fontId="6" fillId="0" borderId="0" xfId="40" applyFont="1" applyFill="1" applyBorder="1" applyAlignment="1">
      <alignment horizontal="center" vertical="center"/>
    </xf>
    <xf numFmtId="190" fontId="6" fillId="0" borderId="13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190" fontId="7" fillId="0" borderId="0" xfId="40" applyNumberFormat="1" applyFont="1" applyFill="1" applyBorder="1" applyAlignment="1">
      <alignment vertical="center"/>
    </xf>
    <xf numFmtId="189" fontId="7" fillId="0" borderId="0" xfId="40" applyNumberFormat="1" applyFont="1" applyFill="1" applyBorder="1" applyAlignment="1">
      <alignment vertical="center"/>
    </xf>
    <xf numFmtId="190" fontId="7" fillId="0" borderId="13" xfId="40" applyNumberFormat="1" applyFont="1" applyFill="1" applyBorder="1" applyAlignment="1">
      <alignment horizontal="right" vertical="center"/>
    </xf>
    <xf numFmtId="188" fontId="7" fillId="0" borderId="0" xfId="29" applyFont="1" applyFill="1" applyAlignment="1">
      <alignment vertical="center"/>
    </xf>
    <xf numFmtId="190" fontId="7" fillId="0" borderId="1" xfId="40" applyNumberFormat="1" applyFont="1" applyFill="1" applyBorder="1" applyAlignment="1">
      <alignment horizontal="right" vertical="center"/>
    </xf>
    <xf numFmtId="0" fontId="7" fillId="0" borderId="0" xfId="40" applyFont="1" applyFill="1" applyBorder="1" applyAlignment="1">
      <alignment horizontal="justify" vertical="center" wrapText="1"/>
    </xf>
    <xf numFmtId="0" fontId="8" fillId="0" borderId="0" xfId="40" applyFont="1" applyFill="1" applyBorder="1" applyAlignment="1">
      <alignment vertical="center"/>
    </xf>
    <xf numFmtId="190" fontId="8" fillId="0" borderId="0" xfId="40" applyNumberFormat="1" applyFont="1" applyFill="1" applyBorder="1" applyAlignment="1">
      <alignment horizontal="right" vertical="center"/>
    </xf>
    <xf numFmtId="0" fontId="8" fillId="0" borderId="0" xfId="40" applyFont="1" applyFill="1" applyAlignment="1">
      <alignment vertical="center"/>
    </xf>
    <xf numFmtId="0" fontId="9" fillId="0" borderId="0" xfId="40" applyFont="1" applyFill="1" applyAlignment="1">
      <alignment vertical="center"/>
    </xf>
    <xf numFmtId="189" fontId="9" fillId="0" borderId="0" xfId="40" applyNumberFormat="1" applyFont="1" applyFill="1" applyAlignment="1">
      <alignment vertical="center"/>
    </xf>
    <xf numFmtId="190" fontId="9" fillId="0" borderId="0" xfId="40" applyNumberFormat="1" applyFont="1" applyFill="1" applyBorder="1" applyAlignment="1">
      <alignment horizontal="right" vertical="center"/>
    </xf>
    <xf numFmtId="0" fontId="9" fillId="0" borderId="0" xfId="40" applyFont="1" applyFill="1" applyBorder="1" applyAlignment="1">
      <alignment horizontal="right" vertical="center"/>
    </xf>
    <xf numFmtId="190" fontId="9" fillId="0" borderId="0" xfId="40" applyNumberFormat="1" applyFont="1" applyFill="1" applyAlignment="1">
      <alignment horizontal="right" vertical="center"/>
    </xf>
    <xf numFmtId="190" fontId="8" fillId="0" borderId="0" xfId="40" applyNumberFormat="1" applyFont="1" applyFill="1" applyAlignment="1">
      <alignment vertical="center"/>
    </xf>
    <xf numFmtId="190" fontId="8" fillId="0" borderId="0" xfId="40" applyNumberFormat="1" applyFont="1" applyFill="1" applyAlignment="1">
      <alignment horizontal="right" vertical="center"/>
    </xf>
    <xf numFmtId="190" fontId="8" fillId="0" borderId="0" xfId="0" applyNumberFormat="1" applyFont="1" applyFill="1" applyBorder="1" applyAlignment="1">
      <alignment horizontal="right" vertical="center"/>
    </xf>
    <xf numFmtId="0" fontId="9" fillId="0" borderId="0" xfId="40" applyFont="1" applyFill="1" applyAlignment="1">
      <alignment horizontal="right" vertical="center"/>
    </xf>
    <xf numFmtId="0" fontId="8" fillId="0" borderId="0" xfId="40" applyFont="1" applyFill="1" applyAlignment="1">
      <alignment horizontal="right" vertical="center"/>
    </xf>
    <xf numFmtId="0" fontId="8" fillId="0" borderId="0" xfId="40" applyFont="1" applyFill="1" applyBorder="1" applyAlignment="1">
      <alignment horizontal="center" vertical="center"/>
    </xf>
    <xf numFmtId="190" fontId="8" fillId="0" borderId="13" xfId="0" applyNumberFormat="1" applyFont="1" applyFill="1" applyBorder="1" applyAlignment="1">
      <alignment horizontal="right" vertical="center"/>
    </xf>
    <xf numFmtId="190" fontId="9" fillId="0" borderId="0" xfId="4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190" fontId="9" fillId="0" borderId="0" xfId="40" applyNumberFormat="1" applyFont="1" applyFill="1" applyBorder="1" applyAlignment="1">
      <alignment vertical="center"/>
    </xf>
    <xf numFmtId="189" fontId="9" fillId="0" borderId="0" xfId="40" applyNumberFormat="1" applyFont="1" applyFill="1" applyBorder="1" applyAlignment="1">
      <alignment vertical="center"/>
    </xf>
    <xf numFmtId="188" fontId="9" fillId="0" borderId="0" xfId="29" applyFont="1" applyFill="1" applyAlignment="1">
      <alignment vertical="center"/>
    </xf>
    <xf numFmtId="189" fontId="7" fillId="0" borderId="0" xfId="40" applyNumberFormat="1" applyFont="1" applyFill="1" applyAlignment="1">
      <alignment horizontal="center" vertical="center"/>
    </xf>
    <xf numFmtId="191" fontId="7" fillId="0" borderId="0" xfId="29" applyNumberFormat="1" applyFont="1" applyFill="1" applyAlignment="1">
      <alignment horizontal="right" vertical="center"/>
    </xf>
    <xf numFmtId="189" fontId="6" fillId="0" borderId="13" xfId="40" applyNumberFormat="1" applyFont="1" applyFill="1" applyBorder="1" applyAlignment="1">
      <alignment vertical="center"/>
    </xf>
    <xf numFmtId="189" fontId="7" fillId="0" borderId="13" xfId="40" applyNumberFormat="1" applyFont="1" applyFill="1" applyBorder="1" applyAlignment="1">
      <alignment horizontal="center" vertical="center"/>
    </xf>
    <xf numFmtId="189" fontId="7" fillId="0" borderId="13" xfId="40" applyNumberFormat="1" applyFont="1" applyFill="1" applyBorder="1" applyAlignment="1">
      <alignment vertical="center"/>
    </xf>
    <xf numFmtId="191" fontId="7" fillId="0" borderId="13" xfId="29" applyNumberFormat="1" applyFont="1" applyFill="1" applyBorder="1" applyAlignment="1">
      <alignment horizontal="right" vertical="center"/>
    </xf>
    <xf numFmtId="189" fontId="6" fillId="0" borderId="0" xfId="40" applyNumberFormat="1" applyFont="1" applyFill="1" applyBorder="1" applyAlignment="1">
      <alignment vertical="center"/>
    </xf>
    <xf numFmtId="189" fontId="7" fillId="0" borderId="0" xfId="40" applyNumberFormat="1" applyFont="1" applyFill="1" applyBorder="1" applyAlignment="1">
      <alignment horizontal="center" vertical="center"/>
    </xf>
    <xf numFmtId="191" fontId="7" fillId="0" borderId="0" xfId="29" applyNumberFormat="1" applyFont="1" applyFill="1" applyBorder="1" applyAlignment="1">
      <alignment horizontal="right" vertical="center"/>
    </xf>
    <xf numFmtId="189" fontId="6" fillId="0" borderId="0" xfId="40" applyNumberFormat="1" applyFont="1" applyFill="1" applyBorder="1" applyAlignment="1">
      <alignment horizontal="center" vertical="center"/>
    </xf>
    <xf numFmtId="190" fontId="6" fillId="0" borderId="0" xfId="40" quotePrefix="1" applyNumberFormat="1" applyFont="1" applyFill="1" applyBorder="1" applyAlignment="1">
      <alignment horizontal="right" vertical="center"/>
    </xf>
    <xf numFmtId="189" fontId="6" fillId="0" borderId="0" xfId="40" applyNumberFormat="1" applyFont="1" applyFill="1" applyBorder="1" applyAlignment="1">
      <alignment horizontal="right" vertical="center"/>
    </xf>
    <xf numFmtId="190" fontId="6" fillId="0" borderId="0" xfId="40" quotePrefix="1" applyNumberFormat="1" applyFont="1" applyFill="1" applyAlignment="1">
      <alignment horizontal="right" vertical="center"/>
    </xf>
    <xf numFmtId="190" fontId="6" fillId="0" borderId="1" xfId="40" applyNumberFormat="1" applyFont="1" applyFill="1" applyBorder="1" applyAlignment="1">
      <alignment horizontal="right" vertical="center"/>
    </xf>
    <xf numFmtId="190" fontId="7" fillId="0" borderId="0" xfId="29" applyNumberFormat="1" applyFont="1" applyFill="1" applyAlignment="1">
      <alignment horizontal="right" vertical="center"/>
    </xf>
    <xf numFmtId="190" fontId="7" fillId="0" borderId="0" xfId="29" applyNumberFormat="1" applyFont="1" applyFill="1" applyBorder="1" applyAlignment="1">
      <alignment horizontal="right" vertical="center"/>
    </xf>
    <xf numFmtId="190" fontId="7" fillId="0" borderId="2" xfId="40" applyNumberFormat="1" applyFont="1" applyFill="1" applyBorder="1" applyAlignment="1">
      <alignment horizontal="right" vertical="center"/>
    </xf>
    <xf numFmtId="190" fontId="7" fillId="0" borderId="14" xfId="40" applyNumberFormat="1" applyFont="1" applyFill="1" applyBorder="1" applyAlignment="1">
      <alignment horizontal="right" vertical="center"/>
    </xf>
    <xf numFmtId="189" fontId="7" fillId="0" borderId="0" xfId="0" applyNumberFormat="1" applyFont="1" applyFill="1" applyAlignment="1">
      <alignment vertical="center"/>
    </xf>
    <xf numFmtId="189" fontId="7" fillId="0" borderId="0" xfId="0" applyNumberFormat="1" applyFont="1" applyFill="1" applyBorder="1" applyAlignment="1">
      <alignment vertical="center"/>
    </xf>
    <xf numFmtId="189" fontId="7" fillId="0" borderId="1" xfId="40" applyNumberFormat="1" applyFont="1" applyFill="1" applyBorder="1" applyAlignment="1">
      <alignment vertical="center"/>
    </xf>
    <xf numFmtId="191" fontId="7" fillId="0" borderId="0" xfId="29" applyNumberFormat="1" applyFont="1" applyFill="1" applyAlignment="1">
      <alignment vertical="center"/>
    </xf>
    <xf numFmtId="0" fontId="6" fillId="0" borderId="0" xfId="43" applyFont="1" applyFill="1" applyAlignment="1">
      <alignment vertical="center"/>
    </xf>
    <xf numFmtId="189" fontId="6" fillId="0" borderId="0" xfId="0" applyNumberFormat="1" applyFont="1" applyFill="1" applyAlignment="1">
      <alignment vertical="center"/>
    </xf>
    <xf numFmtId="189" fontId="6" fillId="0" borderId="0" xfId="0" applyNumberFormat="1" applyFont="1" applyFill="1" applyBorder="1" applyAlignment="1">
      <alignment vertical="center"/>
    </xf>
    <xf numFmtId="189" fontId="7" fillId="0" borderId="1" xfId="40" applyNumberFormat="1" applyFont="1" applyFill="1" applyBorder="1" applyAlignment="1">
      <alignment horizontal="center" vertical="center"/>
    </xf>
    <xf numFmtId="189" fontId="7" fillId="0" borderId="0" xfId="40" quotePrefix="1" applyNumberFormat="1" applyFont="1" applyFill="1" applyBorder="1" applyAlignment="1">
      <alignment vertical="center"/>
    </xf>
    <xf numFmtId="194" fontId="7" fillId="0" borderId="0" xfId="40" applyNumberFormat="1" applyFont="1" applyFill="1" applyBorder="1" applyAlignment="1">
      <alignment horizontal="right" vertical="center"/>
    </xf>
    <xf numFmtId="194" fontId="7" fillId="0" borderId="0" xfId="40" applyNumberFormat="1" applyFont="1" applyFill="1" applyBorder="1" applyAlignment="1">
      <alignment vertical="center"/>
    </xf>
    <xf numFmtId="193" fontId="7" fillId="0" borderId="0" xfId="40" applyNumberFormat="1" applyFont="1" applyFill="1" applyBorder="1" applyAlignment="1">
      <alignment vertical="center"/>
    </xf>
    <xf numFmtId="190" fontId="6" fillId="0" borderId="0" xfId="40" applyNumberFormat="1" applyFont="1" applyFill="1" applyBorder="1" applyAlignment="1">
      <alignment vertical="center"/>
    </xf>
    <xf numFmtId="190" fontId="6" fillId="0" borderId="0" xfId="4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190" fontId="6" fillId="0" borderId="0" xfId="40" applyNumberFormat="1" applyFont="1" applyFill="1" applyAlignment="1">
      <alignment horizontal="center" vertical="center"/>
    </xf>
    <xf numFmtId="189" fontId="6" fillId="0" borderId="0" xfId="42" applyNumberFormat="1" applyFont="1" applyFill="1" applyBorder="1" applyAlignment="1">
      <alignment horizontal="left" vertical="center"/>
    </xf>
    <xf numFmtId="189" fontId="7" fillId="0" borderId="0" xfId="42" applyNumberFormat="1" applyFont="1" applyFill="1" applyBorder="1" applyAlignment="1">
      <alignment horizontal="center" vertical="center"/>
    </xf>
    <xf numFmtId="189" fontId="7" fillId="0" borderId="0" xfId="42" applyNumberFormat="1" applyFont="1" applyFill="1" applyBorder="1" applyAlignment="1">
      <alignment horizontal="left" vertical="center"/>
    </xf>
    <xf numFmtId="187" fontId="7" fillId="0" borderId="0" xfId="42" applyNumberFormat="1" applyFont="1" applyFill="1" applyBorder="1" applyAlignment="1">
      <alignment horizontal="left" vertical="center"/>
    </xf>
    <xf numFmtId="187" fontId="7" fillId="0" borderId="0" xfId="42" applyNumberFormat="1" applyFont="1" applyFill="1" applyBorder="1" applyAlignment="1">
      <alignment horizontal="center" vertical="center"/>
    </xf>
    <xf numFmtId="195" fontId="7" fillId="0" borderId="0" xfId="42" applyNumberFormat="1" applyFont="1" applyFill="1" applyBorder="1" applyAlignment="1">
      <alignment horizontal="right" vertical="center"/>
    </xf>
    <xf numFmtId="189" fontId="7" fillId="0" borderId="0" xfId="42" applyNumberFormat="1" applyFont="1" applyFill="1" applyBorder="1" applyAlignment="1">
      <alignment vertical="center"/>
    </xf>
    <xf numFmtId="189" fontId="6" fillId="0" borderId="13" xfId="42" applyNumberFormat="1" applyFont="1" applyFill="1" applyBorder="1" applyAlignment="1">
      <alignment horizontal="left" vertical="center"/>
    </xf>
    <xf numFmtId="189" fontId="7" fillId="0" borderId="13" xfId="42" applyNumberFormat="1" applyFont="1" applyFill="1" applyBorder="1" applyAlignment="1">
      <alignment horizontal="center" vertical="center"/>
    </xf>
    <xf numFmtId="189" fontId="7" fillId="0" borderId="13" xfId="42" applyNumberFormat="1" applyFont="1" applyFill="1" applyBorder="1" applyAlignment="1">
      <alignment horizontal="left" vertical="center"/>
    </xf>
    <xf numFmtId="187" fontId="7" fillId="0" borderId="13" xfId="42" applyNumberFormat="1" applyFont="1" applyFill="1" applyBorder="1" applyAlignment="1">
      <alignment horizontal="left" vertical="center"/>
    </xf>
    <xf numFmtId="187" fontId="7" fillId="0" borderId="13" xfId="42" applyNumberFormat="1" applyFont="1" applyFill="1" applyBorder="1" applyAlignment="1">
      <alignment horizontal="center" vertical="center"/>
    </xf>
    <xf numFmtId="195" fontId="7" fillId="0" borderId="13" xfId="42" applyNumberFormat="1" applyFont="1" applyFill="1" applyBorder="1" applyAlignment="1">
      <alignment horizontal="right" vertical="center"/>
    </xf>
    <xf numFmtId="189" fontId="6" fillId="0" borderId="0" xfId="42" applyNumberFormat="1" applyFont="1" applyFill="1" applyBorder="1" applyAlignment="1">
      <alignment vertical="center"/>
    </xf>
    <xf numFmtId="195" fontId="7" fillId="0" borderId="0" xfId="42" applyNumberFormat="1" applyFont="1" applyFill="1" applyBorder="1" applyAlignment="1">
      <alignment vertical="center"/>
    </xf>
    <xf numFmtId="189" fontId="7" fillId="0" borderId="0" xfId="41" applyNumberFormat="1" applyFont="1" applyFill="1" applyBorder="1" applyAlignment="1">
      <alignment vertical="center" shrinkToFit="1"/>
    </xf>
    <xf numFmtId="191" fontId="7" fillId="0" borderId="0" xfId="29" applyNumberFormat="1" applyFont="1" applyFill="1" applyBorder="1" applyAlignment="1">
      <alignment vertical="center" shrinkToFit="1"/>
    </xf>
    <xf numFmtId="0" fontId="7" fillId="0" borderId="0" xfId="42" applyFont="1" applyFill="1" applyAlignment="1">
      <alignment vertical="center"/>
    </xf>
    <xf numFmtId="0" fontId="7" fillId="0" borderId="0" xfId="42" applyFont="1" applyFill="1" applyBorder="1" applyAlignment="1">
      <alignment vertical="center"/>
    </xf>
    <xf numFmtId="189" fontId="8" fillId="0" borderId="0" xfId="42" applyNumberFormat="1" applyFont="1" applyFill="1" applyBorder="1" applyAlignment="1">
      <alignment horizontal="left" vertical="center"/>
    </xf>
    <xf numFmtId="189" fontId="9" fillId="0" borderId="0" xfId="40" applyNumberFormat="1" applyFont="1" applyFill="1" applyAlignment="1">
      <alignment horizontal="center" vertical="center"/>
    </xf>
    <xf numFmtId="189" fontId="8" fillId="0" borderId="0" xfId="40" applyNumberFormat="1" applyFont="1" applyFill="1" applyBorder="1" applyAlignment="1">
      <alignment horizontal="center" vertical="center"/>
    </xf>
    <xf numFmtId="189" fontId="8" fillId="0" borderId="0" xfId="40" applyNumberFormat="1" applyFont="1" applyFill="1" applyAlignment="1">
      <alignment vertical="center"/>
    </xf>
    <xf numFmtId="190" fontId="8" fillId="0" borderId="0" xfId="40" quotePrefix="1" applyNumberFormat="1" applyFont="1" applyFill="1" applyBorder="1" applyAlignment="1">
      <alignment horizontal="right" vertical="center"/>
    </xf>
    <xf numFmtId="189" fontId="8" fillId="0" borderId="0" xfId="40" applyNumberFormat="1" applyFont="1" applyFill="1" applyBorder="1" applyAlignment="1">
      <alignment horizontal="right" vertical="center"/>
    </xf>
    <xf numFmtId="190" fontId="8" fillId="0" borderId="0" xfId="40" quotePrefix="1" applyNumberFormat="1" applyFont="1" applyFill="1" applyAlignment="1">
      <alignment horizontal="right" vertical="center"/>
    </xf>
    <xf numFmtId="189" fontId="8" fillId="0" borderId="0" xfId="40" applyNumberFormat="1" applyFont="1" applyFill="1" applyBorder="1" applyAlignment="1">
      <alignment vertical="center"/>
    </xf>
    <xf numFmtId="190" fontId="8" fillId="0" borderId="1" xfId="40" applyNumberFormat="1" applyFont="1" applyFill="1" applyBorder="1" applyAlignment="1">
      <alignment horizontal="right" vertical="center"/>
    </xf>
    <xf numFmtId="189" fontId="9" fillId="0" borderId="0" xfId="42" applyNumberFormat="1" applyFont="1" applyFill="1" applyBorder="1" applyAlignment="1">
      <alignment horizontal="left" vertical="center"/>
    </xf>
    <xf numFmtId="189" fontId="9" fillId="0" borderId="0" xfId="42" applyNumberFormat="1" applyFont="1" applyFill="1" applyBorder="1" applyAlignment="1">
      <alignment horizontal="center" vertical="center"/>
    </xf>
    <xf numFmtId="191" fontId="9" fillId="0" borderId="0" xfId="29" applyNumberFormat="1" applyFont="1" applyFill="1" applyBorder="1" applyAlignment="1">
      <alignment horizontal="right" vertical="center"/>
    </xf>
    <xf numFmtId="187" fontId="9" fillId="0" borderId="0" xfId="42" applyNumberFormat="1" applyFont="1" applyFill="1" applyBorder="1" applyAlignment="1">
      <alignment horizontal="left" vertical="center"/>
    </xf>
    <xf numFmtId="187" fontId="9" fillId="0" borderId="0" xfId="42" applyNumberFormat="1" applyFont="1" applyFill="1" applyBorder="1" applyAlignment="1">
      <alignment horizontal="center" vertical="center"/>
    </xf>
    <xf numFmtId="195" fontId="9" fillId="0" borderId="0" xfId="42" applyNumberFormat="1" applyFont="1" applyFill="1" applyBorder="1" applyAlignment="1">
      <alignment horizontal="right" vertical="center"/>
    </xf>
    <xf numFmtId="187" fontId="9" fillId="0" borderId="0" xfId="42" applyNumberFormat="1" applyFont="1" applyFill="1" applyBorder="1" applyAlignment="1">
      <alignment horizontal="right" vertical="center"/>
    </xf>
    <xf numFmtId="189" fontId="9" fillId="0" borderId="0" xfId="42" quotePrefix="1" applyNumberFormat="1" applyFont="1" applyFill="1" applyBorder="1" applyAlignment="1">
      <alignment horizontal="left" vertical="center"/>
    </xf>
    <xf numFmtId="189" fontId="9" fillId="0" borderId="0" xfId="42" applyNumberFormat="1" applyFont="1" applyFill="1" applyBorder="1" applyAlignment="1">
      <alignment vertical="center"/>
    </xf>
    <xf numFmtId="195" fontId="9" fillId="0" borderId="1" xfId="42" applyNumberFormat="1" applyFont="1" applyFill="1" applyBorder="1" applyAlignment="1">
      <alignment horizontal="right" vertical="center"/>
    </xf>
    <xf numFmtId="189" fontId="8" fillId="0" borderId="0" xfId="42" applyNumberFormat="1" applyFont="1" applyFill="1" applyBorder="1" applyAlignment="1">
      <alignment horizontal="center" vertical="center"/>
    </xf>
    <xf numFmtId="195" fontId="8" fillId="0" borderId="0" xfId="42" applyNumberFormat="1" applyFont="1" applyFill="1" applyBorder="1" applyAlignment="1">
      <alignment horizontal="right" vertical="center"/>
    </xf>
    <xf numFmtId="189" fontId="8" fillId="0" borderId="0" xfId="42" applyNumberFormat="1" applyFont="1" applyFill="1" applyBorder="1" applyAlignment="1">
      <alignment vertical="center"/>
    </xf>
    <xf numFmtId="195" fontId="9" fillId="0" borderId="13" xfId="42" applyNumberFormat="1" applyFont="1" applyFill="1" applyBorder="1" applyAlignment="1">
      <alignment horizontal="right" vertical="center"/>
    </xf>
    <xf numFmtId="195" fontId="9" fillId="0" borderId="0" xfId="42" applyNumberFormat="1" applyFont="1" applyFill="1" applyBorder="1" applyAlignment="1">
      <alignment vertical="center"/>
    </xf>
    <xf numFmtId="191" fontId="9" fillId="0" borderId="0" xfId="29" applyNumberFormat="1" applyFont="1" applyFill="1" applyBorder="1" applyAlignment="1">
      <alignment vertical="center"/>
    </xf>
    <xf numFmtId="187" fontId="9" fillId="0" borderId="0" xfId="42" applyNumberFormat="1" applyFont="1" applyFill="1" applyBorder="1" applyAlignment="1">
      <alignment vertical="center"/>
    </xf>
    <xf numFmtId="191" fontId="9" fillId="0" borderId="0" xfId="29" applyNumberFormat="1" applyFont="1" applyFill="1" applyBorder="1" applyAlignment="1">
      <alignment horizontal="left" vertical="center"/>
    </xf>
    <xf numFmtId="191" fontId="9" fillId="0" borderId="0" xfId="29" applyNumberFormat="1" applyFont="1" applyFill="1" applyBorder="1" applyAlignment="1">
      <alignment horizontal="center" vertical="center"/>
    </xf>
    <xf numFmtId="189" fontId="9" fillId="0" borderId="0" xfId="39" quotePrefix="1" applyNumberFormat="1" applyFont="1" applyFill="1" applyBorder="1" applyAlignment="1">
      <alignment horizontal="left" vertical="center"/>
    </xf>
    <xf numFmtId="189" fontId="9" fillId="0" borderId="0" xfId="39" applyNumberFormat="1" applyFont="1" applyFill="1" applyBorder="1" applyAlignment="1">
      <alignment horizontal="left" vertical="center"/>
    </xf>
    <xf numFmtId="192" fontId="7" fillId="0" borderId="0" xfId="40" applyNumberFormat="1" applyFont="1" applyFill="1" applyAlignment="1">
      <alignment horizontal="center" vertical="center"/>
    </xf>
    <xf numFmtId="196" fontId="7" fillId="0" borderId="0" xfId="40" applyNumberFormat="1" applyFont="1" applyFill="1" applyBorder="1" applyAlignment="1">
      <alignment horizontal="right" vertical="center"/>
    </xf>
    <xf numFmtId="196" fontId="7" fillId="0" borderId="0" xfId="40" applyNumberFormat="1" applyFont="1" applyFill="1" applyBorder="1" applyAlignment="1">
      <alignment vertical="center"/>
    </xf>
    <xf numFmtId="195" fontId="9" fillId="0" borderId="2" xfId="42" applyNumberFormat="1" applyFont="1" applyFill="1" applyBorder="1" applyAlignment="1">
      <alignment horizontal="right" vertical="center"/>
    </xf>
    <xf numFmtId="195" fontId="9" fillId="0" borderId="14" xfId="42" applyNumberFormat="1" applyFont="1" applyFill="1" applyBorder="1" applyAlignment="1">
      <alignment vertical="center"/>
    </xf>
    <xf numFmtId="190" fontId="7" fillId="0" borderId="13" xfId="40" applyNumberFormat="1" applyFont="1" applyFill="1" applyBorder="1" applyAlignment="1">
      <alignment vertical="center"/>
    </xf>
    <xf numFmtId="190" fontId="7" fillId="0" borderId="1" xfId="40" applyNumberFormat="1" applyFont="1" applyFill="1" applyBorder="1" applyAlignment="1">
      <alignment vertical="center"/>
    </xf>
    <xf numFmtId="190" fontId="7" fillId="0" borderId="14" xfId="40" applyNumberFormat="1" applyFont="1" applyFill="1" applyBorder="1" applyAlignment="1">
      <alignment vertical="center"/>
    </xf>
    <xf numFmtId="190" fontId="9" fillId="0" borderId="14" xfId="40" applyNumberFormat="1" applyFont="1" applyFill="1" applyBorder="1" applyAlignment="1">
      <alignment vertical="center"/>
    </xf>
    <xf numFmtId="190" fontId="7" fillId="0" borderId="3" xfId="40" applyNumberFormat="1" applyFont="1" applyFill="1" applyBorder="1" applyAlignment="1">
      <alignment horizontal="right" vertical="center"/>
    </xf>
    <xf numFmtId="189" fontId="6" fillId="0" borderId="13" xfId="40" applyNumberFormat="1" applyFont="1" applyFill="1" applyBorder="1" applyAlignment="1">
      <alignment horizontal="center" vertical="center"/>
    </xf>
    <xf numFmtId="189" fontId="8" fillId="0" borderId="13" xfId="4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90" fontId="8" fillId="0" borderId="2" xfId="0" applyNumberFormat="1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 vertical="center"/>
    </xf>
    <xf numFmtId="189" fontId="9" fillId="0" borderId="0" xfId="40" applyNumberFormat="1" applyFont="1" applyFill="1" applyAlignment="1">
      <alignment horizontal="right" vertical="center"/>
    </xf>
    <xf numFmtId="190" fontId="9" fillId="0" borderId="0" xfId="40" applyNumberFormat="1" applyFont="1" applyFill="1" applyAlignment="1">
      <alignment horizontal="center" vertical="center"/>
    </xf>
    <xf numFmtId="0" fontId="8" fillId="0" borderId="0" xfId="40" applyFont="1" applyFill="1" applyAlignment="1">
      <alignment horizontal="left" vertical="center"/>
    </xf>
    <xf numFmtId="0" fontId="8" fillId="0" borderId="0" xfId="40" applyFont="1" applyFill="1" applyAlignment="1">
      <alignment horizontal="center" vertical="center"/>
    </xf>
    <xf numFmtId="0" fontId="8" fillId="0" borderId="13" xfId="40" applyFont="1" applyFill="1" applyBorder="1" applyAlignment="1">
      <alignment vertical="center"/>
    </xf>
    <xf numFmtId="0" fontId="8" fillId="0" borderId="13" xfId="40" applyFont="1" applyFill="1" applyBorder="1" applyAlignment="1">
      <alignment horizontal="center" vertical="center"/>
    </xf>
    <xf numFmtId="190" fontId="8" fillId="0" borderId="13" xfId="40" applyNumberFormat="1" applyFont="1" applyFill="1" applyBorder="1" applyAlignment="1">
      <alignment vertical="center"/>
    </xf>
    <xf numFmtId="190" fontId="8" fillId="0" borderId="13" xfId="40" applyNumberFormat="1" applyFont="1" applyFill="1" applyBorder="1" applyAlignment="1">
      <alignment horizontal="right" vertical="center"/>
    </xf>
    <xf numFmtId="0" fontId="9" fillId="0" borderId="0" xfId="40" applyFont="1" applyFill="1" applyBorder="1" applyAlignment="1">
      <alignment vertical="center"/>
    </xf>
    <xf numFmtId="0" fontId="9" fillId="0" borderId="0" xfId="40" applyFont="1" applyFill="1" applyBorder="1" applyAlignment="1">
      <alignment horizontal="justify" vertical="center" wrapText="1"/>
    </xf>
    <xf numFmtId="189" fontId="6" fillId="0" borderId="13" xfId="40" applyNumberFormat="1" applyFont="1" applyFill="1" applyBorder="1" applyAlignment="1">
      <alignment horizontal="center" vertical="center"/>
    </xf>
    <xf numFmtId="190" fontId="27" fillId="0" borderId="0" xfId="40" applyNumberFormat="1" applyFont="1" applyAlignment="1">
      <alignment horizontal="right" vertical="center"/>
    </xf>
    <xf numFmtId="190" fontId="27" fillId="0" borderId="0" xfId="40" applyNumberFormat="1" applyFont="1" applyAlignment="1">
      <alignment vertical="center"/>
    </xf>
    <xf numFmtId="190" fontId="27" fillId="0" borderId="13" xfId="40" applyNumberFormat="1" applyFont="1" applyBorder="1" applyAlignment="1">
      <alignment horizontal="right" vertical="center"/>
    </xf>
    <xf numFmtId="188" fontId="27" fillId="0" borderId="0" xfId="29" applyFont="1" applyAlignment="1">
      <alignment vertical="center"/>
    </xf>
    <xf numFmtId="0" fontId="27" fillId="0" borderId="0" xfId="40" applyFont="1" applyAlignment="1">
      <alignment vertical="center"/>
    </xf>
    <xf numFmtId="190" fontId="27" fillId="0" borderId="13" xfId="40" applyNumberFormat="1" applyFont="1" applyBorder="1" applyAlignment="1">
      <alignment vertical="center"/>
    </xf>
    <xf numFmtId="0" fontId="27" fillId="0" borderId="0" xfId="40" applyFont="1" applyAlignment="1">
      <alignment horizontal="right" vertical="center"/>
    </xf>
    <xf numFmtId="190" fontId="27" fillId="0" borderId="2" xfId="40" applyNumberFormat="1" applyFont="1" applyBorder="1" applyAlignment="1">
      <alignment horizontal="right" vertical="center"/>
    </xf>
    <xf numFmtId="190" fontId="27" fillId="0" borderId="1" xfId="40" applyNumberFormat="1" applyFont="1" applyBorder="1" applyAlignment="1">
      <alignment horizontal="right" vertical="center"/>
    </xf>
    <xf numFmtId="190" fontId="27" fillId="0" borderId="1" xfId="40" applyNumberFormat="1" applyFont="1" applyBorder="1" applyAlignment="1">
      <alignment vertical="center"/>
    </xf>
    <xf numFmtId="190" fontId="6" fillId="33" borderId="0" xfId="40" applyNumberFormat="1" applyFont="1" applyFill="1" applyBorder="1" applyAlignment="1">
      <alignment horizontal="right" vertical="center"/>
    </xf>
    <xf numFmtId="189" fontId="7" fillId="33" borderId="0" xfId="40" applyNumberFormat="1" applyFont="1" applyFill="1" applyAlignment="1">
      <alignment vertical="center"/>
    </xf>
    <xf numFmtId="190" fontId="7" fillId="33" borderId="0" xfId="40" applyNumberFormat="1" applyFont="1" applyFill="1" applyAlignment="1">
      <alignment horizontal="right" vertical="center"/>
    </xf>
    <xf numFmtId="190" fontId="7" fillId="33" borderId="13" xfId="40" applyNumberFormat="1" applyFont="1" applyFill="1" applyBorder="1" applyAlignment="1">
      <alignment horizontal="right" vertical="center"/>
    </xf>
    <xf numFmtId="190" fontId="7" fillId="33" borderId="0" xfId="40" applyNumberFormat="1" applyFont="1" applyFill="1" applyBorder="1" applyAlignment="1">
      <alignment horizontal="right" vertical="center"/>
    </xf>
    <xf numFmtId="190" fontId="7" fillId="33" borderId="2" xfId="40" applyNumberFormat="1" applyFont="1" applyFill="1" applyBorder="1" applyAlignment="1">
      <alignment horizontal="right" vertical="center"/>
    </xf>
    <xf numFmtId="190" fontId="7" fillId="33" borderId="14" xfId="40" applyNumberFormat="1" applyFont="1" applyFill="1" applyBorder="1" applyAlignment="1">
      <alignment horizontal="right" vertical="center"/>
    </xf>
    <xf numFmtId="190" fontId="7" fillId="33" borderId="1" xfId="40" applyNumberFormat="1" applyFont="1" applyFill="1" applyBorder="1" applyAlignment="1">
      <alignment horizontal="right" vertical="center"/>
    </xf>
    <xf numFmtId="189" fontId="7" fillId="33" borderId="0" xfId="40" applyNumberFormat="1" applyFont="1" applyFill="1" applyBorder="1" applyAlignment="1">
      <alignment vertical="center"/>
    </xf>
    <xf numFmtId="190" fontId="7" fillId="33" borderId="3" xfId="40" applyNumberFormat="1" applyFont="1" applyFill="1" applyBorder="1" applyAlignment="1">
      <alignment horizontal="right" vertical="center"/>
    </xf>
    <xf numFmtId="190" fontId="7" fillId="33" borderId="0" xfId="40" applyNumberFormat="1" applyFont="1" applyFill="1" applyAlignment="1">
      <alignment vertical="center"/>
    </xf>
    <xf numFmtId="0" fontId="7" fillId="33" borderId="0" xfId="40" applyFont="1" applyFill="1" applyAlignment="1">
      <alignment vertical="center"/>
    </xf>
    <xf numFmtId="189" fontId="6" fillId="33" borderId="0" xfId="40" applyNumberFormat="1" applyFont="1" applyFill="1" applyAlignment="1">
      <alignment vertical="center"/>
    </xf>
    <xf numFmtId="196" fontId="7" fillId="33" borderId="0" xfId="40" applyNumberFormat="1" applyFont="1" applyFill="1" applyBorder="1" applyAlignment="1">
      <alignment horizontal="right" vertical="center"/>
    </xf>
    <xf numFmtId="190" fontId="9" fillId="33" borderId="0" xfId="40" applyNumberFormat="1" applyFont="1" applyFill="1" applyBorder="1" applyAlignment="1">
      <alignment vertical="center"/>
    </xf>
    <xf numFmtId="190" fontId="9" fillId="33" borderId="13" xfId="40" applyNumberFormat="1" applyFont="1" applyFill="1" applyBorder="1" applyAlignment="1">
      <alignment horizontal="right" vertical="center"/>
    </xf>
    <xf numFmtId="0" fontId="9" fillId="33" borderId="0" xfId="40" applyFont="1" applyFill="1" applyAlignment="1">
      <alignment vertical="center"/>
    </xf>
    <xf numFmtId="190" fontId="9" fillId="33" borderId="14" xfId="40" applyNumberFormat="1" applyFont="1" applyFill="1" applyBorder="1" applyAlignment="1">
      <alignment vertical="center"/>
    </xf>
    <xf numFmtId="190" fontId="9" fillId="33" borderId="13" xfId="40" applyNumberFormat="1" applyFont="1" applyFill="1" applyBorder="1" applyAlignment="1">
      <alignment vertical="center"/>
    </xf>
    <xf numFmtId="190" fontId="9" fillId="33" borderId="0" xfId="40" applyNumberFormat="1" applyFont="1" applyFill="1" applyBorder="1" applyAlignment="1">
      <alignment horizontal="right" vertical="center"/>
    </xf>
    <xf numFmtId="190" fontId="9" fillId="33" borderId="2" xfId="40" applyNumberFormat="1" applyFont="1" applyFill="1" applyBorder="1" applyAlignment="1">
      <alignment horizontal="right" vertical="center"/>
    </xf>
    <xf numFmtId="0" fontId="9" fillId="33" borderId="0" xfId="40" applyFont="1" applyFill="1" applyAlignment="1">
      <alignment horizontal="right" vertical="center"/>
    </xf>
    <xf numFmtId="190" fontId="9" fillId="33" borderId="2" xfId="40" applyNumberFormat="1" applyFont="1" applyFill="1" applyBorder="1" applyAlignment="1">
      <alignment vertical="center"/>
    </xf>
    <xf numFmtId="190" fontId="9" fillId="33" borderId="1" xfId="40" applyNumberFormat="1" applyFont="1" applyFill="1" applyBorder="1" applyAlignment="1">
      <alignment horizontal="right" vertical="center"/>
    </xf>
    <xf numFmtId="190" fontId="9" fillId="33" borderId="1" xfId="40" applyNumberFormat="1" applyFont="1" applyFill="1" applyBorder="1" applyAlignment="1">
      <alignment vertical="center"/>
    </xf>
    <xf numFmtId="190" fontId="7" fillId="33" borderId="0" xfId="40" applyNumberFormat="1" applyFont="1" applyFill="1" applyBorder="1" applyAlignment="1">
      <alignment vertical="center"/>
    </xf>
    <xf numFmtId="190" fontId="7" fillId="33" borderId="14" xfId="40" applyNumberFormat="1" applyFont="1" applyFill="1" applyBorder="1" applyAlignment="1">
      <alignment vertical="center"/>
    </xf>
    <xf numFmtId="190" fontId="7" fillId="33" borderId="13" xfId="40" applyNumberFormat="1" applyFont="1" applyFill="1" applyBorder="1" applyAlignment="1">
      <alignment vertical="center"/>
    </xf>
    <xf numFmtId="190" fontId="7" fillId="33" borderId="1" xfId="40" applyNumberFormat="1" applyFont="1" applyFill="1" applyBorder="1" applyAlignment="1">
      <alignment vertical="center"/>
    </xf>
    <xf numFmtId="191" fontId="9" fillId="33" borderId="0" xfId="29" applyNumberFormat="1" applyFont="1" applyFill="1" applyBorder="1" applyAlignment="1">
      <alignment horizontal="right" vertical="center"/>
    </xf>
    <xf numFmtId="195" fontId="9" fillId="33" borderId="0" xfId="42" applyNumberFormat="1" applyFont="1" applyFill="1" applyBorder="1" applyAlignment="1">
      <alignment horizontal="right" vertical="center"/>
    </xf>
    <xf numFmtId="189" fontId="7" fillId="33" borderId="0" xfId="42" applyNumberFormat="1" applyFont="1" applyFill="1" applyBorder="1" applyAlignment="1">
      <alignment vertical="center"/>
    </xf>
    <xf numFmtId="195" fontId="9" fillId="33" borderId="1" xfId="42" applyNumberFormat="1" applyFont="1" applyFill="1" applyBorder="1" applyAlignment="1">
      <alignment horizontal="right" vertical="center"/>
    </xf>
    <xf numFmtId="195" fontId="9" fillId="33" borderId="2" xfId="42" applyNumberFormat="1" applyFont="1" applyFill="1" applyBorder="1" applyAlignment="1">
      <alignment horizontal="right" vertical="center"/>
    </xf>
    <xf numFmtId="195" fontId="9" fillId="33" borderId="13" xfId="42" applyNumberFormat="1" applyFont="1" applyFill="1" applyBorder="1" applyAlignment="1">
      <alignment horizontal="right" vertical="center"/>
    </xf>
    <xf numFmtId="189" fontId="9" fillId="33" borderId="0" xfId="42" applyNumberFormat="1" applyFont="1" applyFill="1" applyBorder="1" applyAlignment="1">
      <alignment vertical="center"/>
    </xf>
    <xf numFmtId="191" fontId="9" fillId="33" borderId="0" xfId="29" applyNumberFormat="1" applyFont="1" applyFill="1" applyBorder="1" applyAlignment="1">
      <alignment vertical="center"/>
    </xf>
    <xf numFmtId="195" fontId="9" fillId="33" borderId="14" xfId="42" applyNumberFormat="1" applyFont="1" applyFill="1" applyBorder="1" applyAlignment="1">
      <alignment vertical="center"/>
    </xf>
    <xf numFmtId="195" fontId="9" fillId="33" borderId="0" xfId="42" applyNumberFormat="1" applyFont="1" applyFill="1" applyBorder="1" applyAlignment="1">
      <alignment vertical="center"/>
    </xf>
    <xf numFmtId="190" fontId="9" fillId="33" borderId="0" xfId="4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40" applyFont="1" applyFill="1" applyAlignment="1">
      <alignment horizontal="center" vertical="center"/>
    </xf>
    <xf numFmtId="191" fontId="9" fillId="33" borderId="2" xfId="29" applyNumberFormat="1" applyFont="1" applyFill="1" applyBorder="1" applyAlignment="1">
      <alignment horizontal="right" vertical="center"/>
    </xf>
    <xf numFmtId="191" fontId="9" fillId="0" borderId="2" xfId="29" applyNumberFormat="1" applyFont="1" applyFill="1" applyBorder="1" applyAlignment="1">
      <alignment horizontal="right" vertical="center"/>
    </xf>
    <xf numFmtId="190" fontId="8" fillId="0" borderId="2" xfId="0" applyNumberFormat="1" applyFont="1" applyFill="1" applyBorder="1" applyAlignment="1">
      <alignment horizontal="center" vertical="center"/>
    </xf>
    <xf numFmtId="43" fontId="28" fillId="0" borderId="0" xfId="28" applyFont="1" applyFill="1" applyBorder="1" applyAlignment="1">
      <alignment vertical="center"/>
    </xf>
    <xf numFmtId="0" fontId="29" fillId="0" borderId="0" xfId="40" applyFont="1" applyFill="1" applyAlignment="1">
      <alignment vertical="center"/>
    </xf>
    <xf numFmtId="0" fontId="29" fillId="0" borderId="0" xfId="40" applyFont="1" applyFill="1" applyBorder="1" applyAlignment="1">
      <alignment vertical="center"/>
    </xf>
    <xf numFmtId="190" fontId="29" fillId="0" borderId="0" xfId="40" applyNumberFormat="1" applyFont="1" applyFill="1" applyAlignment="1">
      <alignment vertical="center"/>
    </xf>
    <xf numFmtId="0" fontId="29" fillId="0" borderId="0" xfId="40" applyFont="1" applyFill="1" applyBorder="1" applyAlignment="1">
      <alignment horizontal="justify" vertical="center" wrapText="1"/>
    </xf>
    <xf numFmtId="0" fontId="30" fillId="0" borderId="0" xfId="40" applyFont="1" applyFill="1" applyAlignment="1">
      <alignment vertical="center"/>
    </xf>
    <xf numFmtId="0" fontId="30" fillId="0" borderId="0" xfId="40" applyFont="1" applyFill="1" applyBorder="1" applyAlignment="1">
      <alignment vertical="center"/>
    </xf>
    <xf numFmtId="190" fontId="30" fillId="0" borderId="0" xfId="40" applyNumberFormat="1" applyFont="1" applyFill="1" applyAlignment="1">
      <alignment vertical="center"/>
    </xf>
    <xf numFmtId="0" fontId="30" fillId="0" borderId="0" xfId="40" applyFont="1" applyFill="1" applyBorder="1" applyAlignment="1">
      <alignment horizontal="justify" vertical="center" wrapText="1"/>
    </xf>
    <xf numFmtId="189" fontId="6" fillId="0" borderId="13" xfId="40" applyNumberFormat="1" applyFont="1" applyFill="1" applyBorder="1" applyAlignment="1">
      <alignment horizontal="center" vertical="center"/>
    </xf>
    <xf numFmtId="195" fontId="6" fillId="0" borderId="13" xfId="40" applyNumberFormat="1" applyFont="1" applyFill="1" applyBorder="1" applyAlignment="1">
      <alignment horizontal="center" vertical="center"/>
    </xf>
    <xf numFmtId="189" fontId="7" fillId="0" borderId="13" xfId="40" applyNumberFormat="1" applyFont="1" applyFill="1" applyBorder="1" applyAlignment="1">
      <alignment horizontal="justify" vertical="center" wrapText="1"/>
    </xf>
    <xf numFmtId="189" fontId="7" fillId="0" borderId="13" xfId="40" applyNumberFormat="1" applyFont="1" applyFill="1" applyBorder="1" applyAlignment="1">
      <alignment horizontal="justify" vertical="center"/>
    </xf>
    <xf numFmtId="190" fontId="8" fillId="0" borderId="13" xfId="40" applyNumberFormat="1" applyFont="1" applyFill="1" applyBorder="1" applyAlignment="1">
      <alignment horizontal="center" vertical="center"/>
    </xf>
    <xf numFmtId="190" fontId="8" fillId="0" borderId="15" xfId="4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3" xfId="40" applyFont="1" applyFill="1" applyBorder="1" applyAlignment="1">
      <alignment horizontal="justify" vertical="center" wrapText="1"/>
    </xf>
    <xf numFmtId="190" fontId="8" fillId="0" borderId="2" xfId="0" applyNumberFormat="1" applyFont="1" applyFill="1" applyBorder="1" applyAlignment="1">
      <alignment horizontal="center" vertical="center"/>
    </xf>
    <xf numFmtId="190" fontId="6" fillId="0" borderId="2" xfId="4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 vertical="center"/>
    </xf>
    <xf numFmtId="0" fontId="7" fillId="0" borderId="13" xfId="40" applyFont="1" applyFill="1" applyBorder="1" applyAlignment="1">
      <alignment horizontal="justify" vertical="center" wrapText="1"/>
    </xf>
    <xf numFmtId="190" fontId="6" fillId="0" borderId="13" xfId="40" applyNumberFormat="1" applyFont="1" applyFill="1" applyBorder="1" applyAlignment="1">
      <alignment horizontal="center" vertical="center"/>
    </xf>
    <xf numFmtId="189" fontId="7" fillId="0" borderId="13" xfId="42" applyNumberFormat="1" applyFont="1" applyFill="1" applyBorder="1" applyAlignment="1">
      <alignment horizontal="justify" vertical="center" wrapText="1"/>
    </xf>
    <xf numFmtId="189" fontId="8" fillId="0" borderId="13" xfId="40" applyNumberFormat="1" applyFont="1" applyFill="1" applyBorder="1" applyAlignment="1">
      <alignment horizontal="center" vertical="center"/>
    </xf>
    <xf numFmtId="195" fontId="8" fillId="0" borderId="13" xfId="40" applyNumberFormat="1" applyFont="1" applyFill="1" applyBorder="1" applyAlignment="1">
      <alignment horizontal="center" vertical="center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rmal - Style1 10" xfId="39"/>
    <cellStyle name="Normal 2" xfId="40"/>
    <cellStyle name="Normal 2 2" xfId="41"/>
    <cellStyle name="Normal_EGCO_June10 TE" xfId="42"/>
    <cellStyle name="Normal_PAE_FS" xfId="43"/>
    <cellStyle name="Note" xfId="44" builtinId="10" customBuiltin="1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mruColors>
      <color rgb="FFFAFAF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169"/>
  <sheetViews>
    <sheetView tabSelected="1" zoomScaleNormal="100" zoomScaleSheetLayoutView="85" workbookViewId="0">
      <selection activeCell="O151" sqref="O151"/>
    </sheetView>
  </sheetViews>
  <sheetFormatPr defaultColWidth="9" defaultRowHeight="16.5" customHeight="1" x14ac:dyDescent="0.2"/>
  <cols>
    <col min="1" max="3" width="1.125" style="14" customWidth="1"/>
    <col min="4" max="4" width="30.625" style="14" customWidth="1"/>
    <col min="5" max="5" width="4.625" style="50" customWidth="1"/>
    <col min="6" max="6" width="0.875" style="14" customWidth="1"/>
    <col min="7" max="7" width="12.125" style="14" customWidth="1"/>
    <col min="8" max="8" width="0.875" style="14" customWidth="1"/>
    <col min="9" max="9" width="12.125" style="14" customWidth="1"/>
    <col min="10" max="10" width="0.875" style="25" customWidth="1"/>
    <col min="11" max="11" width="12.125" style="3" customWidth="1"/>
    <col min="12" max="12" width="0.875" style="3" customWidth="1"/>
    <col min="13" max="13" width="12.125" style="51" customWidth="1"/>
    <col min="14" max="16384" width="9" style="14"/>
  </cols>
  <sheetData>
    <row r="1" spans="1:13" ht="16.5" customHeight="1" x14ac:dyDescent="0.2">
      <c r="A1" s="1" t="s">
        <v>0</v>
      </c>
      <c r="B1" s="1"/>
      <c r="C1" s="1"/>
      <c r="D1" s="1"/>
    </row>
    <row r="2" spans="1:13" ht="16.5" customHeight="1" x14ac:dyDescent="0.2">
      <c r="A2" s="1" t="s">
        <v>1</v>
      </c>
      <c r="B2" s="1"/>
      <c r="C2" s="1"/>
      <c r="D2" s="1"/>
    </row>
    <row r="3" spans="1:13" ht="16.5" customHeight="1" x14ac:dyDescent="0.2">
      <c r="A3" s="52" t="s">
        <v>210</v>
      </c>
      <c r="B3" s="52"/>
      <c r="C3" s="52"/>
      <c r="D3" s="52"/>
      <c r="E3" s="53"/>
      <c r="F3" s="54"/>
      <c r="G3" s="54"/>
      <c r="H3" s="54"/>
      <c r="I3" s="54"/>
      <c r="J3" s="54"/>
      <c r="K3" s="26"/>
      <c r="L3" s="26"/>
      <c r="M3" s="55"/>
    </row>
    <row r="4" spans="1:13" ht="16.5" customHeight="1" x14ac:dyDescent="0.2">
      <c r="A4" s="56"/>
      <c r="B4" s="56"/>
      <c r="C4" s="56"/>
      <c r="D4" s="56"/>
      <c r="E4" s="57"/>
      <c r="F4" s="25"/>
      <c r="G4" s="25"/>
      <c r="H4" s="25"/>
      <c r="I4" s="25"/>
      <c r="K4" s="15"/>
      <c r="L4" s="15"/>
      <c r="M4" s="58"/>
    </row>
    <row r="5" spans="1:13" ht="15.95" customHeight="1" x14ac:dyDescent="0.2"/>
    <row r="6" spans="1:13" ht="15.95" customHeight="1" x14ac:dyDescent="0.2">
      <c r="G6" s="223" t="s">
        <v>138</v>
      </c>
      <c r="H6" s="223"/>
      <c r="I6" s="223"/>
      <c r="J6" s="59"/>
      <c r="K6" s="224" t="s">
        <v>139</v>
      </c>
      <c r="L6" s="224"/>
      <c r="M6" s="224"/>
    </row>
    <row r="7" spans="1:13" ht="15.95" customHeight="1" x14ac:dyDescent="0.2">
      <c r="E7" s="14"/>
      <c r="F7" s="1"/>
      <c r="G7" s="12" t="s">
        <v>2</v>
      </c>
      <c r="H7" s="12"/>
      <c r="I7" s="12" t="s">
        <v>3</v>
      </c>
      <c r="J7" s="12"/>
      <c r="K7" s="12" t="s">
        <v>2</v>
      </c>
      <c r="L7" s="12"/>
      <c r="M7" s="12" t="s">
        <v>3</v>
      </c>
    </row>
    <row r="8" spans="1:13" ht="15.95" customHeight="1" x14ac:dyDescent="0.2">
      <c r="G8" s="60" t="s">
        <v>4</v>
      </c>
      <c r="H8" s="61"/>
      <c r="I8" s="60" t="s">
        <v>5</v>
      </c>
      <c r="J8" s="61"/>
      <c r="K8" s="60" t="s">
        <v>4</v>
      </c>
      <c r="L8" s="61"/>
      <c r="M8" s="60" t="s">
        <v>5</v>
      </c>
    </row>
    <row r="9" spans="1:13" ht="15.95" customHeight="1" x14ac:dyDescent="0.2">
      <c r="G9" s="62" t="s">
        <v>211</v>
      </c>
      <c r="H9" s="56"/>
      <c r="I9" s="62" t="s">
        <v>170</v>
      </c>
      <c r="J9" s="56"/>
      <c r="K9" s="62" t="s">
        <v>211</v>
      </c>
      <c r="L9" s="56"/>
      <c r="M9" s="62" t="s">
        <v>170</v>
      </c>
    </row>
    <row r="10" spans="1:13" ht="15.95" customHeight="1" x14ac:dyDescent="0.2">
      <c r="E10" s="158" t="s">
        <v>6</v>
      </c>
      <c r="F10" s="1"/>
      <c r="G10" s="63" t="s">
        <v>7</v>
      </c>
      <c r="H10" s="17"/>
      <c r="I10" s="63" t="s">
        <v>7</v>
      </c>
      <c r="J10" s="12"/>
      <c r="K10" s="63" t="s">
        <v>7</v>
      </c>
      <c r="L10" s="17"/>
      <c r="M10" s="63" t="s">
        <v>7</v>
      </c>
    </row>
    <row r="11" spans="1:13" ht="15.95" customHeight="1" x14ac:dyDescent="0.2">
      <c r="E11" s="59"/>
      <c r="F11" s="1"/>
      <c r="G11" s="169"/>
      <c r="H11" s="17"/>
      <c r="I11" s="12"/>
      <c r="J11" s="12"/>
      <c r="K11" s="169"/>
      <c r="L11" s="17"/>
      <c r="M11" s="12"/>
    </row>
    <row r="12" spans="1:13" ht="15.95" customHeight="1" x14ac:dyDescent="0.2">
      <c r="A12" s="1" t="s">
        <v>8</v>
      </c>
      <c r="B12" s="1"/>
      <c r="C12" s="1"/>
      <c r="G12" s="170"/>
      <c r="K12" s="171"/>
    </row>
    <row r="13" spans="1:13" ht="15.95" customHeight="1" x14ac:dyDescent="0.2">
      <c r="A13" s="1"/>
      <c r="B13" s="1"/>
      <c r="C13" s="1"/>
      <c r="G13" s="170"/>
      <c r="I13" s="5"/>
      <c r="J13" s="24"/>
      <c r="K13" s="171"/>
      <c r="M13" s="64"/>
    </row>
    <row r="14" spans="1:13" ht="15.95" customHeight="1" x14ac:dyDescent="0.2">
      <c r="A14" s="1" t="s">
        <v>9</v>
      </c>
      <c r="B14" s="1"/>
      <c r="C14" s="1"/>
      <c r="G14" s="170"/>
      <c r="I14" s="5"/>
      <c r="J14" s="24"/>
      <c r="K14" s="171"/>
      <c r="M14" s="64"/>
    </row>
    <row r="15" spans="1:13" ht="15.95" customHeight="1" x14ac:dyDescent="0.2">
      <c r="A15" s="1"/>
      <c r="B15" s="1"/>
      <c r="C15" s="1"/>
      <c r="G15" s="170"/>
      <c r="I15" s="5"/>
      <c r="J15" s="24"/>
      <c r="K15" s="171"/>
      <c r="M15" s="64"/>
    </row>
    <row r="16" spans="1:13" ht="15.95" customHeight="1" x14ac:dyDescent="0.2">
      <c r="A16" s="14" t="s">
        <v>10</v>
      </c>
      <c r="G16" s="171">
        <v>118707</v>
      </c>
      <c r="H16" s="3"/>
      <c r="I16" s="3">
        <v>108476</v>
      </c>
      <c r="J16" s="3"/>
      <c r="K16" s="171">
        <v>83139</v>
      </c>
      <c r="M16" s="3">
        <v>63897</v>
      </c>
    </row>
    <row r="17" spans="1:13" ht="15.95" customHeight="1" x14ac:dyDescent="0.2">
      <c r="A17" s="14" t="s">
        <v>215</v>
      </c>
      <c r="G17" s="171"/>
      <c r="H17" s="3"/>
      <c r="I17" s="3"/>
      <c r="J17" s="3"/>
      <c r="K17" s="171"/>
      <c r="M17" s="3"/>
    </row>
    <row r="18" spans="1:13" ht="15.95" customHeight="1" x14ac:dyDescent="0.2">
      <c r="B18" s="14" t="s">
        <v>214</v>
      </c>
      <c r="E18" s="50">
        <v>7</v>
      </c>
      <c r="G18" s="171">
        <v>73640</v>
      </c>
      <c r="H18" s="3"/>
      <c r="I18" s="3">
        <v>0</v>
      </c>
      <c r="J18" s="3"/>
      <c r="K18" s="171">
        <v>73640</v>
      </c>
      <c r="M18" s="3">
        <v>0</v>
      </c>
    </row>
    <row r="19" spans="1:13" ht="15.95" customHeight="1" x14ac:dyDescent="0.2">
      <c r="A19" s="14" t="s">
        <v>225</v>
      </c>
      <c r="E19" s="50">
        <v>7</v>
      </c>
      <c r="G19" s="171">
        <v>10206</v>
      </c>
      <c r="H19" s="3"/>
      <c r="I19" s="3">
        <v>0</v>
      </c>
      <c r="J19" s="3"/>
      <c r="K19" s="171">
        <v>10206</v>
      </c>
      <c r="M19" s="3">
        <v>0</v>
      </c>
    </row>
    <row r="20" spans="1:13" ht="15.95" customHeight="1" x14ac:dyDescent="0.2">
      <c r="A20" s="14" t="s">
        <v>11</v>
      </c>
      <c r="G20" s="171">
        <v>0</v>
      </c>
      <c r="H20" s="3"/>
      <c r="I20" s="3">
        <v>56481</v>
      </c>
      <c r="J20" s="3"/>
      <c r="K20" s="171">
        <v>0</v>
      </c>
      <c r="M20" s="3">
        <v>56284</v>
      </c>
    </row>
    <row r="21" spans="1:13" ht="15.95" customHeight="1" x14ac:dyDescent="0.2">
      <c r="A21" s="14" t="s">
        <v>12</v>
      </c>
      <c r="E21" s="50">
        <v>8</v>
      </c>
      <c r="G21" s="171">
        <f>417144-663+1</f>
        <v>416482</v>
      </c>
      <c r="H21" s="3"/>
      <c r="I21" s="3">
        <v>665657</v>
      </c>
      <c r="J21" s="3"/>
      <c r="K21" s="171">
        <f>324972-663</f>
        <v>324309</v>
      </c>
      <c r="M21" s="3">
        <v>571146</v>
      </c>
    </row>
    <row r="22" spans="1:13" ht="15.95" customHeight="1" x14ac:dyDescent="0.2">
      <c r="A22" s="14" t="s">
        <v>132</v>
      </c>
      <c r="G22" s="171"/>
      <c r="H22" s="3"/>
      <c r="I22" s="3"/>
      <c r="J22" s="3"/>
      <c r="K22" s="171"/>
      <c r="M22" s="3"/>
    </row>
    <row r="23" spans="1:13" ht="15.95" customHeight="1" x14ac:dyDescent="0.2">
      <c r="B23" s="14" t="s">
        <v>205</v>
      </c>
      <c r="G23" s="171">
        <v>96818</v>
      </c>
      <c r="H23" s="3"/>
      <c r="I23" s="3">
        <v>97186</v>
      </c>
      <c r="J23" s="3"/>
      <c r="K23" s="171">
        <v>82395</v>
      </c>
      <c r="M23" s="3">
        <v>81732</v>
      </c>
    </row>
    <row r="24" spans="1:13" ht="15.95" customHeight="1" x14ac:dyDescent="0.2">
      <c r="A24" s="14" t="s">
        <v>239</v>
      </c>
      <c r="E24" s="50" t="s">
        <v>262</v>
      </c>
      <c r="G24" s="171">
        <v>4100</v>
      </c>
      <c r="H24" s="3"/>
      <c r="I24" s="3">
        <v>9600</v>
      </c>
      <c r="J24" s="3"/>
      <c r="K24" s="171">
        <v>33460</v>
      </c>
      <c r="M24" s="3">
        <v>41000</v>
      </c>
    </row>
    <row r="25" spans="1:13" ht="15.95" customHeight="1" x14ac:dyDescent="0.2">
      <c r="A25" s="14" t="s">
        <v>127</v>
      </c>
      <c r="E25" s="50">
        <v>9</v>
      </c>
      <c r="G25" s="171">
        <v>152286</v>
      </c>
      <c r="H25" s="3"/>
      <c r="I25" s="3">
        <v>135461</v>
      </c>
      <c r="J25" s="3"/>
      <c r="K25" s="171">
        <v>141303</v>
      </c>
      <c r="M25" s="3">
        <v>129405</v>
      </c>
    </row>
    <row r="26" spans="1:13" ht="15.95" customHeight="1" x14ac:dyDescent="0.2">
      <c r="A26" s="14" t="s">
        <v>166</v>
      </c>
      <c r="G26" s="171">
        <v>143951</v>
      </c>
      <c r="H26" s="3"/>
      <c r="I26" s="3">
        <v>62784</v>
      </c>
      <c r="J26" s="3"/>
      <c r="K26" s="171">
        <v>143857</v>
      </c>
      <c r="M26" s="3">
        <v>62549</v>
      </c>
    </row>
    <row r="27" spans="1:13" s="25" customFormat="1" ht="15.95" customHeight="1" x14ac:dyDescent="0.2">
      <c r="A27" s="14" t="s">
        <v>13</v>
      </c>
      <c r="B27" s="14"/>
      <c r="C27" s="14"/>
      <c r="D27" s="14"/>
      <c r="E27" s="50"/>
      <c r="F27" s="14"/>
      <c r="G27" s="174">
        <f>12695-1</f>
        <v>12694</v>
      </c>
      <c r="H27" s="3"/>
      <c r="I27" s="66">
        <v>11654</v>
      </c>
      <c r="J27" s="3"/>
      <c r="K27" s="174">
        <f>9768</f>
        <v>9768</v>
      </c>
      <c r="L27" s="3"/>
      <c r="M27" s="28">
        <v>9865</v>
      </c>
    </row>
    <row r="28" spans="1:13" ht="6" customHeight="1" x14ac:dyDescent="0.2">
      <c r="A28" s="56"/>
      <c r="B28" s="56"/>
      <c r="C28" s="56"/>
      <c r="D28" s="25"/>
      <c r="E28" s="57"/>
      <c r="F28" s="25"/>
      <c r="G28" s="173"/>
      <c r="H28" s="15"/>
      <c r="I28" s="15"/>
      <c r="J28" s="15"/>
      <c r="K28" s="173"/>
      <c r="L28" s="15"/>
      <c r="M28" s="65"/>
    </row>
    <row r="29" spans="1:13" ht="15.95" customHeight="1" x14ac:dyDescent="0.2">
      <c r="A29" s="1" t="s">
        <v>14</v>
      </c>
      <c r="G29" s="172">
        <f>SUM(G16:G27)</f>
        <v>1028884</v>
      </c>
      <c r="H29" s="3"/>
      <c r="I29" s="26">
        <f>SUM(I16:I27)</f>
        <v>1147299</v>
      </c>
      <c r="J29" s="15"/>
      <c r="K29" s="172">
        <f>SUM(K16:K27)</f>
        <v>902077</v>
      </c>
      <c r="M29" s="26">
        <f>SUM(M16:M27)</f>
        <v>1015878</v>
      </c>
    </row>
    <row r="30" spans="1:13" ht="15.95" customHeight="1" x14ac:dyDescent="0.2">
      <c r="G30" s="171"/>
      <c r="H30" s="3"/>
      <c r="I30" s="3"/>
      <c r="J30" s="15"/>
      <c r="K30" s="171"/>
      <c r="M30" s="64"/>
    </row>
    <row r="31" spans="1:13" ht="15.95" customHeight="1" x14ac:dyDescent="0.2">
      <c r="A31" s="1" t="s">
        <v>15</v>
      </c>
      <c r="G31" s="171"/>
      <c r="H31" s="3"/>
      <c r="I31" s="3"/>
      <c r="J31" s="15"/>
      <c r="K31" s="171"/>
      <c r="M31" s="64"/>
    </row>
    <row r="32" spans="1:13" ht="15.95" customHeight="1" x14ac:dyDescent="0.2">
      <c r="A32" s="1"/>
      <c r="G32" s="171"/>
      <c r="H32" s="3"/>
      <c r="I32" s="3"/>
      <c r="J32" s="15"/>
      <c r="K32" s="171"/>
      <c r="M32" s="64"/>
    </row>
    <row r="33" spans="1:13" ht="15.95" customHeight="1" x14ac:dyDescent="0.2">
      <c r="A33" s="14" t="s">
        <v>16</v>
      </c>
      <c r="G33" s="171"/>
      <c r="H33" s="3"/>
      <c r="I33" s="3"/>
      <c r="J33" s="15"/>
      <c r="K33" s="171"/>
      <c r="M33" s="64"/>
    </row>
    <row r="34" spans="1:13" ht="15.95" customHeight="1" x14ac:dyDescent="0.2">
      <c r="B34" s="14" t="s">
        <v>17</v>
      </c>
      <c r="G34" s="171">
        <v>127187</v>
      </c>
      <c r="H34" s="3"/>
      <c r="I34" s="3">
        <v>127137</v>
      </c>
      <c r="J34" s="3"/>
      <c r="K34" s="171">
        <v>109877</v>
      </c>
      <c r="M34" s="3">
        <v>109877</v>
      </c>
    </row>
    <row r="35" spans="1:13" ht="15.95" customHeight="1" x14ac:dyDescent="0.2">
      <c r="A35" s="14" t="s">
        <v>240</v>
      </c>
      <c r="G35" s="171"/>
      <c r="H35" s="3"/>
      <c r="I35" s="3"/>
      <c r="J35" s="3"/>
      <c r="K35" s="171"/>
      <c r="M35" s="3"/>
    </row>
    <row r="36" spans="1:13" ht="15.95" customHeight="1" x14ac:dyDescent="0.2">
      <c r="B36" s="14" t="s">
        <v>216</v>
      </c>
      <c r="E36" s="50">
        <v>7</v>
      </c>
      <c r="G36" s="171">
        <v>2811</v>
      </c>
      <c r="H36" s="3"/>
      <c r="I36" s="3">
        <v>0</v>
      </c>
      <c r="J36" s="3"/>
      <c r="K36" s="171">
        <v>2811</v>
      </c>
      <c r="M36" s="3">
        <v>0</v>
      </c>
    </row>
    <row r="37" spans="1:13" ht="15.95" customHeight="1" x14ac:dyDescent="0.2">
      <c r="A37" s="14" t="s">
        <v>143</v>
      </c>
      <c r="G37" s="171">
        <v>0</v>
      </c>
      <c r="H37" s="3"/>
      <c r="I37" s="14">
        <v>3795</v>
      </c>
      <c r="K37" s="171">
        <v>0</v>
      </c>
      <c r="M37" s="51">
        <v>3795</v>
      </c>
    </row>
    <row r="38" spans="1:13" ht="15.95" customHeight="1" x14ac:dyDescent="0.2">
      <c r="A38" s="14" t="s">
        <v>173</v>
      </c>
      <c r="G38" s="171">
        <v>33803</v>
      </c>
      <c r="H38" s="3"/>
      <c r="I38" s="3">
        <v>33206</v>
      </c>
      <c r="J38" s="3"/>
      <c r="K38" s="171">
        <v>3000</v>
      </c>
      <c r="M38" s="3">
        <v>3000</v>
      </c>
    </row>
    <row r="39" spans="1:13" ht="15.95" customHeight="1" x14ac:dyDescent="0.2">
      <c r="A39" s="14" t="s">
        <v>151</v>
      </c>
      <c r="G39" s="171">
        <v>10656</v>
      </c>
      <c r="H39" s="3"/>
      <c r="I39" s="3">
        <v>10680</v>
      </c>
      <c r="J39" s="3"/>
      <c r="K39" s="171">
        <v>0</v>
      </c>
      <c r="M39" s="3">
        <v>0</v>
      </c>
    </row>
    <row r="40" spans="1:13" ht="15.95" customHeight="1" x14ac:dyDescent="0.2">
      <c r="A40" s="14" t="s">
        <v>150</v>
      </c>
      <c r="G40" s="171">
        <v>0</v>
      </c>
      <c r="I40" s="3">
        <v>0</v>
      </c>
      <c r="J40" s="3"/>
      <c r="K40" s="171">
        <v>456684</v>
      </c>
      <c r="M40" s="3">
        <v>456684</v>
      </c>
    </row>
    <row r="41" spans="1:13" ht="15.95" customHeight="1" x14ac:dyDescent="0.2">
      <c r="A41" s="14" t="s">
        <v>18</v>
      </c>
      <c r="G41" s="171">
        <v>117650</v>
      </c>
      <c r="H41" s="3"/>
      <c r="I41" s="3">
        <v>118688</v>
      </c>
      <c r="J41" s="3"/>
      <c r="K41" s="171">
        <v>7433</v>
      </c>
      <c r="M41" s="3">
        <v>7502</v>
      </c>
    </row>
    <row r="42" spans="1:13" ht="15.95" customHeight="1" x14ac:dyDescent="0.2">
      <c r="A42" s="14" t="s">
        <v>19</v>
      </c>
      <c r="E42" s="50">
        <v>10</v>
      </c>
      <c r="G42" s="171">
        <v>371603</v>
      </c>
      <c r="H42" s="3"/>
      <c r="I42" s="3">
        <v>502219</v>
      </c>
      <c r="J42" s="3"/>
      <c r="K42" s="171">
        <v>85321</v>
      </c>
      <c r="M42" s="3">
        <v>107535</v>
      </c>
    </row>
    <row r="43" spans="1:13" ht="15.95" customHeight="1" x14ac:dyDescent="0.2">
      <c r="A43" s="14" t="s">
        <v>241</v>
      </c>
      <c r="G43" s="171">
        <v>390644</v>
      </c>
      <c r="H43" s="3"/>
      <c r="I43" s="3">
        <v>0</v>
      </c>
      <c r="J43" s="3"/>
      <c r="K43" s="171">
        <v>84273</v>
      </c>
      <c r="M43" s="3">
        <v>0</v>
      </c>
    </row>
    <row r="44" spans="1:13" ht="15.95" customHeight="1" x14ac:dyDescent="0.2">
      <c r="A44" s="14" t="s">
        <v>153</v>
      </c>
      <c r="G44" s="171">
        <v>157555</v>
      </c>
      <c r="H44" s="3"/>
      <c r="I44" s="3">
        <v>157555</v>
      </c>
      <c r="J44" s="3"/>
      <c r="K44" s="171">
        <v>0</v>
      </c>
      <c r="M44" s="3">
        <v>0</v>
      </c>
    </row>
    <row r="45" spans="1:13" ht="15.95" customHeight="1" x14ac:dyDescent="0.2">
      <c r="A45" s="14" t="s">
        <v>20</v>
      </c>
      <c r="G45" s="171">
        <v>40491</v>
      </c>
      <c r="H45" s="3"/>
      <c r="I45" s="3">
        <v>41407</v>
      </c>
      <c r="J45" s="3"/>
      <c r="K45" s="171">
        <v>395</v>
      </c>
      <c r="M45" s="3">
        <v>421</v>
      </c>
    </row>
    <row r="46" spans="1:13" ht="15.95" customHeight="1" x14ac:dyDescent="0.2">
      <c r="A46" s="14" t="s">
        <v>242</v>
      </c>
      <c r="G46" s="171">
        <f>39440+224-857</f>
        <v>38807</v>
      </c>
      <c r="H46" s="3"/>
      <c r="I46" s="3">
        <v>26949</v>
      </c>
      <c r="J46" s="3"/>
      <c r="K46" s="171">
        <f>42868+224-857</f>
        <v>42235</v>
      </c>
      <c r="M46" s="3">
        <v>32994</v>
      </c>
    </row>
    <row r="47" spans="1:13" ht="15.95" customHeight="1" x14ac:dyDescent="0.2">
      <c r="A47" s="14" t="s">
        <v>124</v>
      </c>
      <c r="G47" s="170">
        <v>55895</v>
      </c>
      <c r="I47" s="15">
        <v>55900</v>
      </c>
      <c r="J47" s="15"/>
      <c r="K47" s="173">
        <v>55721</v>
      </c>
      <c r="L47" s="15"/>
      <c r="M47" s="15">
        <v>55721</v>
      </c>
    </row>
    <row r="48" spans="1:13" s="25" customFormat="1" ht="15.95" customHeight="1" x14ac:dyDescent="0.2">
      <c r="A48" s="14" t="s">
        <v>152</v>
      </c>
      <c r="B48" s="14"/>
      <c r="C48" s="14"/>
      <c r="D48" s="14"/>
      <c r="E48" s="50"/>
      <c r="F48" s="14"/>
      <c r="G48" s="174">
        <f>16269-1</f>
        <v>16268</v>
      </c>
      <c r="H48" s="3"/>
      <c r="I48" s="66">
        <v>14617</v>
      </c>
      <c r="J48" s="3"/>
      <c r="K48" s="174">
        <f>13060+1</f>
        <v>13061</v>
      </c>
      <c r="L48" s="3"/>
      <c r="M48" s="66">
        <v>11130</v>
      </c>
    </row>
    <row r="49" spans="1:13" ht="6" customHeight="1" x14ac:dyDescent="0.2">
      <c r="A49" s="56"/>
      <c r="B49" s="56"/>
      <c r="C49" s="56"/>
      <c r="D49" s="25"/>
      <c r="E49" s="57"/>
      <c r="F49" s="25"/>
      <c r="G49" s="173"/>
      <c r="H49" s="15"/>
      <c r="I49" s="15"/>
      <c r="J49" s="15"/>
      <c r="K49" s="173"/>
      <c r="L49" s="15"/>
      <c r="M49" s="65"/>
    </row>
    <row r="50" spans="1:13" ht="15.95" customHeight="1" x14ac:dyDescent="0.2">
      <c r="A50" s="1" t="s">
        <v>21</v>
      </c>
      <c r="G50" s="172">
        <f>SUM(G34:G48)</f>
        <v>1363370</v>
      </c>
      <c r="H50" s="15"/>
      <c r="I50" s="26">
        <f>SUM(I34:I49)</f>
        <v>1092153</v>
      </c>
      <c r="J50" s="15"/>
      <c r="K50" s="172">
        <f>SUM(K34:K49)</f>
        <v>860811</v>
      </c>
      <c r="L50" s="15"/>
      <c r="M50" s="26">
        <f>SUM(M34:M49)</f>
        <v>788659</v>
      </c>
    </row>
    <row r="51" spans="1:13" ht="6" customHeight="1" x14ac:dyDescent="0.2">
      <c r="G51" s="173"/>
      <c r="H51" s="15"/>
      <c r="I51" s="15"/>
      <c r="J51" s="15"/>
      <c r="K51" s="173"/>
      <c r="L51" s="15"/>
      <c r="M51" s="65"/>
    </row>
    <row r="52" spans="1:13" ht="15.95" customHeight="1" thickBot="1" x14ac:dyDescent="0.25">
      <c r="A52" s="1" t="s">
        <v>22</v>
      </c>
      <c r="G52" s="175">
        <f>SUM(G29+G50)</f>
        <v>2392254</v>
      </c>
      <c r="H52" s="15"/>
      <c r="I52" s="67">
        <f>SUM(I29+I50)</f>
        <v>2239452</v>
      </c>
      <c r="J52" s="15"/>
      <c r="K52" s="175">
        <f>SUM(K29+K50)</f>
        <v>1762888</v>
      </c>
      <c r="L52" s="15"/>
      <c r="M52" s="67">
        <f>SUM(M29+M50)</f>
        <v>1804537</v>
      </c>
    </row>
    <row r="53" spans="1:13" ht="15.95" customHeight="1" thickTop="1" x14ac:dyDescent="0.2">
      <c r="A53" s="1"/>
      <c r="G53" s="15"/>
      <c r="H53" s="15"/>
      <c r="I53" s="15"/>
      <c r="J53" s="15"/>
      <c r="K53" s="15"/>
      <c r="L53" s="15"/>
      <c r="M53" s="15"/>
    </row>
    <row r="54" spans="1:13" ht="15.95" customHeight="1" x14ac:dyDescent="0.2">
      <c r="A54" s="1"/>
      <c r="G54" s="15"/>
      <c r="H54" s="15"/>
      <c r="I54" s="15"/>
      <c r="J54" s="15"/>
      <c r="K54" s="15"/>
      <c r="L54" s="15"/>
      <c r="M54" s="15"/>
    </row>
    <row r="55" spans="1:13" ht="15.95" customHeight="1" x14ac:dyDescent="0.2">
      <c r="A55" s="1"/>
      <c r="G55" s="15"/>
      <c r="H55" s="15"/>
      <c r="I55" s="15"/>
      <c r="J55" s="15"/>
      <c r="K55" s="15"/>
      <c r="L55" s="15"/>
      <c r="M55" s="15"/>
    </row>
    <row r="56" spans="1:13" ht="15.95" customHeight="1" x14ac:dyDescent="0.2">
      <c r="A56" s="1"/>
      <c r="G56" s="15"/>
      <c r="H56" s="15"/>
      <c r="I56" s="15"/>
      <c r="J56" s="15"/>
      <c r="K56" s="15"/>
      <c r="L56" s="15"/>
      <c r="M56" s="15"/>
    </row>
    <row r="57" spans="1:13" ht="21.95" customHeight="1" x14ac:dyDescent="0.2">
      <c r="A57" s="226" t="s">
        <v>266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</row>
    <row r="58" spans="1:13" ht="16.5" customHeight="1" x14ac:dyDescent="0.2">
      <c r="A58" s="1" t="s">
        <v>0</v>
      </c>
      <c r="B58" s="1"/>
      <c r="C58" s="1"/>
      <c r="D58" s="1"/>
    </row>
    <row r="59" spans="1:13" ht="16.5" customHeight="1" x14ac:dyDescent="0.2">
      <c r="A59" s="1" t="s">
        <v>247</v>
      </c>
      <c r="B59" s="1"/>
      <c r="C59" s="1"/>
      <c r="D59" s="1"/>
    </row>
    <row r="60" spans="1:13" ht="16.5" customHeight="1" x14ac:dyDescent="0.2">
      <c r="A60" s="52" t="str">
        <f>A3</f>
        <v>As at 31 March 2020</v>
      </c>
      <c r="B60" s="52"/>
      <c r="C60" s="52"/>
      <c r="D60" s="52"/>
      <c r="E60" s="53"/>
      <c r="F60" s="54"/>
      <c r="G60" s="54"/>
      <c r="H60" s="54"/>
      <c r="I60" s="54"/>
      <c r="J60" s="54"/>
      <c r="K60" s="26"/>
      <c r="L60" s="26"/>
      <c r="M60" s="55"/>
    </row>
    <row r="61" spans="1:13" ht="15.95" customHeight="1" x14ac:dyDescent="0.2">
      <c r="A61" s="56"/>
      <c r="B61" s="56"/>
      <c r="C61" s="56"/>
      <c r="D61" s="56"/>
      <c r="E61" s="57"/>
      <c r="F61" s="25"/>
      <c r="G61" s="25"/>
      <c r="H61" s="25"/>
      <c r="I61" s="25"/>
      <c r="K61" s="15"/>
      <c r="L61" s="15"/>
      <c r="M61" s="58"/>
    </row>
    <row r="62" spans="1:13" ht="15.95" customHeight="1" x14ac:dyDescent="0.2"/>
    <row r="63" spans="1:13" ht="15.95" customHeight="1" x14ac:dyDescent="0.2">
      <c r="G63" s="223" t="s">
        <v>138</v>
      </c>
      <c r="H63" s="223"/>
      <c r="I63" s="223"/>
      <c r="J63" s="59"/>
      <c r="K63" s="224" t="s">
        <v>139</v>
      </c>
      <c r="L63" s="224"/>
      <c r="M63" s="224"/>
    </row>
    <row r="64" spans="1:13" ht="15.95" customHeight="1" x14ac:dyDescent="0.2">
      <c r="E64" s="14"/>
      <c r="F64" s="1"/>
      <c r="G64" s="12" t="s">
        <v>2</v>
      </c>
      <c r="H64" s="12"/>
      <c r="I64" s="12" t="s">
        <v>3</v>
      </c>
      <c r="J64" s="12"/>
      <c r="K64" s="12" t="s">
        <v>2</v>
      </c>
      <c r="L64" s="12"/>
      <c r="M64" s="12" t="s">
        <v>3</v>
      </c>
    </row>
    <row r="65" spans="1:13" ht="15.95" customHeight="1" x14ac:dyDescent="0.2">
      <c r="G65" s="60" t="s">
        <v>4</v>
      </c>
      <c r="H65" s="61"/>
      <c r="I65" s="60" t="s">
        <v>5</v>
      </c>
      <c r="J65" s="61"/>
      <c r="K65" s="60" t="s">
        <v>4</v>
      </c>
      <c r="L65" s="61"/>
      <c r="M65" s="60" t="s">
        <v>5</v>
      </c>
    </row>
    <row r="66" spans="1:13" ht="15.95" customHeight="1" x14ac:dyDescent="0.2">
      <c r="G66" s="62" t="s">
        <v>211</v>
      </c>
      <c r="H66" s="56"/>
      <c r="I66" s="62" t="s">
        <v>170</v>
      </c>
      <c r="J66" s="56"/>
      <c r="K66" s="62" t="s">
        <v>211</v>
      </c>
      <c r="L66" s="56"/>
      <c r="M66" s="62" t="s">
        <v>170</v>
      </c>
    </row>
    <row r="67" spans="1:13" ht="15.95" customHeight="1" x14ac:dyDescent="0.2">
      <c r="E67" s="158" t="s">
        <v>6</v>
      </c>
      <c r="F67" s="1"/>
      <c r="G67" s="63" t="s">
        <v>7</v>
      </c>
      <c r="H67" s="17"/>
      <c r="I67" s="63" t="s">
        <v>7</v>
      </c>
      <c r="J67" s="12"/>
      <c r="K67" s="63" t="s">
        <v>7</v>
      </c>
      <c r="L67" s="17"/>
      <c r="M67" s="63" t="s">
        <v>7</v>
      </c>
    </row>
    <row r="68" spans="1:13" ht="15.95" customHeight="1" x14ac:dyDescent="0.2">
      <c r="E68" s="59"/>
      <c r="F68" s="1"/>
      <c r="G68" s="169"/>
      <c r="H68" s="17"/>
      <c r="I68" s="12"/>
      <c r="J68" s="12"/>
      <c r="K68" s="169"/>
      <c r="L68" s="17"/>
      <c r="M68" s="12"/>
    </row>
    <row r="69" spans="1:13" ht="15.95" customHeight="1" x14ac:dyDescent="0.2">
      <c r="A69" s="1" t="s">
        <v>129</v>
      </c>
      <c r="G69" s="170"/>
      <c r="K69" s="171"/>
    </row>
    <row r="70" spans="1:13" ht="15.95" customHeight="1" x14ac:dyDescent="0.2">
      <c r="A70" s="1"/>
      <c r="B70" s="1"/>
      <c r="C70" s="1"/>
      <c r="G70" s="170"/>
      <c r="K70" s="171"/>
    </row>
    <row r="71" spans="1:13" ht="15.95" customHeight="1" x14ac:dyDescent="0.2">
      <c r="A71" s="1" t="s">
        <v>23</v>
      </c>
      <c r="G71" s="170"/>
      <c r="K71" s="173"/>
      <c r="L71" s="15"/>
      <c r="M71" s="58"/>
    </row>
    <row r="72" spans="1:13" ht="15.95" customHeight="1" x14ac:dyDescent="0.2">
      <c r="A72" s="1"/>
      <c r="B72" s="1"/>
      <c r="C72" s="1"/>
      <c r="G72" s="170"/>
      <c r="K72" s="171"/>
    </row>
    <row r="73" spans="1:13" ht="15.95" customHeight="1" x14ac:dyDescent="0.2">
      <c r="A73" s="68" t="s">
        <v>243</v>
      </c>
      <c r="B73" s="68"/>
      <c r="C73" s="68"/>
      <c r="D73" s="68"/>
      <c r="G73" s="170">
        <v>34723</v>
      </c>
      <c r="I73" s="14">
        <v>85000</v>
      </c>
      <c r="K73" s="171">
        <v>34723</v>
      </c>
      <c r="M73" s="51">
        <v>85000</v>
      </c>
    </row>
    <row r="74" spans="1:13" ht="15.95" customHeight="1" x14ac:dyDescent="0.2">
      <c r="A74" s="68" t="s">
        <v>24</v>
      </c>
      <c r="B74" s="68"/>
      <c r="C74" s="68"/>
      <c r="D74" s="68"/>
      <c r="E74" s="50">
        <v>11</v>
      </c>
      <c r="G74" s="173">
        <v>454619</v>
      </c>
      <c r="H74" s="15"/>
      <c r="I74" s="15">
        <v>350430</v>
      </c>
      <c r="J74" s="15"/>
      <c r="K74" s="173">
        <v>378163</v>
      </c>
      <c r="L74" s="15"/>
      <c r="M74" s="15">
        <v>305274</v>
      </c>
    </row>
    <row r="75" spans="1:13" ht="15.95" customHeight="1" x14ac:dyDescent="0.2">
      <c r="A75" s="68" t="s">
        <v>25</v>
      </c>
      <c r="B75" s="68"/>
      <c r="C75" s="68"/>
      <c r="D75" s="68"/>
      <c r="G75" s="173"/>
      <c r="H75" s="15"/>
      <c r="J75" s="14"/>
      <c r="K75" s="170"/>
      <c r="L75" s="25"/>
      <c r="M75" s="3"/>
    </row>
    <row r="76" spans="1:13" ht="15.95" customHeight="1" x14ac:dyDescent="0.2">
      <c r="B76" s="14" t="s">
        <v>26</v>
      </c>
      <c r="E76" s="50">
        <v>12</v>
      </c>
      <c r="G76" s="173">
        <f>67541-1120</f>
        <v>66421</v>
      </c>
      <c r="H76" s="15"/>
      <c r="I76" s="15">
        <v>127801</v>
      </c>
      <c r="J76" s="15"/>
      <c r="K76" s="173">
        <f>67541-1120</f>
        <v>66421</v>
      </c>
      <c r="L76" s="15"/>
      <c r="M76" s="15">
        <v>127801</v>
      </c>
    </row>
    <row r="77" spans="1:13" ht="15.95" customHeight="1" x14ac:dyDescent="0.2">
      <c r="A77" s="68" t="s">
        <v>244</v>
      </c>
      <c r="B77" s="68"/>
      <c r="C77" s="68"/>
      <c r="D77" s="68"/>
      <c r="G77" s="173"/>
      <c r="H77" s="15"/>
      <c r="I77" s="15"/>
      <c r="J77" s="15"/>
      <c r="K77" s="173"/>
      <c r="L77" s="15"/>
      <c r="M77" s="15"/>
    </row>
    <row r="78" spans="1:13" ht="15.95" customHeight="1" x14ac:dyDescent="0.2">
      <c r="A78" s="68"/>
      <c r="B78" s="68" t="s">
        <v>245</v>
      </c>
      <c r="C78" s="68"/>
      <c r="D78" s="68"/>
      <c r="E78" s="50">
        <v>13</v>
      </c>
      <c r="G78" s="173">
        <v>31060</v>
      </c>
      <c r="H78" s="15"/>
      <c r="I78" s="15">
        <v>32060</v>
      </c>
      <c r="J78" s="15"/>
      <c r="K78" s="173">
        <v>0</v>
      </c>
      <c r="M78" s="51">
        <v>0</v>
      </c>
    </row>
    <row r="79" spans="1:13" ht="15.95" customHeight="1" x14ac:dyDescent="0.2">
      <c r="A79" s="68" t="s">
        <v>217</v>
      </c>
      <c r="B79" s="68"/>
      <c r="C79" s="68"/>
      <c r="D79" s="68"/>
      <c r="E79" s="50">
        <v>7</v>
      </c>
      <c r="G79" s="173">
        <v>2932</v>
      </c>
      <c r="H79" s="15"/>
      <c r="I79" s="15">
        <v>0</v>
      </c>
      <c r="J79" s="15"/>
      <c r="K79" s="173">
        <v>10</v>
      </c>
      <c r="M79" s="51">
        <v>0</v>
      </c>
    </row>
    <row r="80" spans="1:13" ht="15.95" customHeight="1" x14ac:dyDescent="0.2">
      <c r="A80" s="68" t="s">
        <v>227</v>
      </c>
      <c r="B80" s="68"/>
      <c r="C80" s="68"/>
      <c r="D80" s="68"/>
      <c r="G80" s="173">
        <v>17005</v>
      </c>
      <c r="H80" s="15"/>
      <c r="I80" s="15">
        <v>9627</v>
      </c>
      <c r="J80" s="15"/>
      <c r="K80" s="173">
        <v>14966</v>
      </c>
      <c r="L80" s="15"/>
      <c r="M80" s="15">
        <v>9392</v>
      </c>
    </row>
    <row r="81" spans="1:13" ht="15.95" customHeight="1" x14ac:dyDescent="0.2">
      <c r="A81" s="68" t="s">
        <v>206</v>
      </c>
      <c r="B81" s="68"/>
      <c r="C81" s="68"/>
      <c r="D81" s="68"/>
      <c r="G81" s="173"/>
      <c r="H81" s="15"/>
      <c r="I81" s="15"/>
      <c r="J81" s="15"/>
      <c r="K81" s="173"/>
      <c r="L81" s="58"/>
      <c r="M81" s="14"/>
    </row>
    <row r="82" spans="1:13" ht="15.95" customHeight="1" x14ac:dyDescent="0.2">
      <c r="B82" s="68" t="s">
        <v>27</v>
      </c>
      <c r="C82" s="68"/>
      <c r="D82" s="68"/>
      <c r="G82" s="173">
        <f>5571-3165</f>
        <v>2406</v>
      </c>
      <c r="H82" s="15"/>
      <c r="I82" s="15">
        <v>14626</v>
      </c>
      <c r="J82" s="15"/>
      <c r="K82" s="173">
        <f>5313-3165</f>
        <v>2148</v>
      </c>
      <c r="L82" s="15"/>
      <c r="M82" s="15">
        <v>14334</v>
      </c>
    </row>
    <row r="83" spans="1:13" ht="15.95" customHeight="1" x14ac:dyDescent="0.2">
      <c r="A83" s="14" t="s">
        <v>144</v>
      </c>
      <c r="B83" s="68"/>
      <c r="C83" s="68"/>
      <c r="D83" s="68"/>
      <c r="G83" s="173"/>
      <c r="H83" s="15"/>
      <c r="J83" s="14"/>
      <c r="K83" s="170"/>
      <c r="L83" s="14"/>
      <c r="M83" s="14"/>
    </row>
    <row r="84" spans="1:13" ht="15.95" customHeight="1" x14ac:dyDescent="0.2">
      <c r="B84" s="69" t="s">
        <v>145</v>
      </c>
      <c r="C84" s="68"/>
      <c r="D84" s="68"/>
      <c r="E84" s="133" t="s">
        <v>263</v>
      </c>
      <c r="G84" s="173">
        <v>65893</v>
      </c>
      <c r="H84" s="15"/>
      <c r="I84" s="15">
        <v>65893</v>
      </c>
      <c r="J84" s="15"/>
      <c r="K84" s="173">
        <v>65893</v>
      </c>
      <c r="L84" s="15"/>
      <c r="M84" s="15">
        <v>65893</v>
      </c>
    </row>
    <row r="85" spans="1:13" ht="15.95" customHeight="1" x14ac:dyDescent="0.2">
      <c r="A85" s="69" t="s">
        <v>207</v>
      </c>
      <c r="B85" s="69"/>
      <c r="C85" s="68"/>
      <c r="D85" s="68"/>
      <c r="E85" s="133"/>
      <c r="G85" s="173">
        <v>3265</v>
      </c>
      <c r="H85" s="15"/>
      <c r="I85" s="15">
        <v>2970</v>
      </c>
      <c r="J85" s="15"/>
      <c r="K85" s="173">
        <v>0</v>
      </c>
      <c r="L85" s="15"/>
      <c r="M85" s="15">
        <v>0</v>
      </c>
    </row>
    <row r="86" spans="1:13" ht="15.95" customHeight="1" x14ac:dyDescent="0.2">
      <c r="A86" s="14" t="s">
        <v>28</v>
      </c>
      <c r="E86" s="14"/>
      <c r="G86" s="174">
        <v>13165</v>
      </c>
      <c r="I86" s="66">
        <v>26764</v>
      </c>
      <c r="J86" s="14"/>
      <c r="K86" s="174">
        <v>12938</v>
      </c>
      <c r="L86" s="14"/>
      <c r="M86" s="70">
        <v>24788</v>
      </c>
    </row>
    <row r="87" spans="1:13" ht="15.95" customHeight="1" x14ac:dyDescent="0.2">
      <c r="A87" s="1"/>
      <c r="B87" s="1"/>
      <c r="C87" s="1"/>
      <c r="G87" s="171"/>
      <c r="H87" s="3"/>
      <c r="I87" s="3"/>
      <c r="J87" s="15"/>
      <c r="K87" s="171"/>
    </row>
    <row r="88" spans="1:13" ht="15.95" customHeight="1" x14ac:dyDescent="0.2">
      <c r="A88" s="72" t="s">
        <v>29</v>
      </c>
      <c r="G88" s="172">
        <f>SUM(G73:G87)</f>
        <v>691489</v>
      </c>
      <c r="H88" s="15"/>
      <c r="I88" s="26">
        <f>SUM(I73:I86)</f>
        <v>715171</v>
      </c>
      <c r="J88" s="15"/>
      <c r="K88" s="172">
        <f>SUM(K73:K87)</f>
        <v>575262</v>
      </c>
      <c r="L88" s="15"/>
      <c r="M88" s="26">
        <f>SUM(M73:M87)</f>
        <v>632482</v>
      </c>
    </row>
    <row r="89" spans="1:13" s="25" customFormat="1" ht="15.95" customHeight="1" x14ac:dyDescent="0.2">
      <c r="A89" s="73"/>
      <c r="B89" s="1"/>
      <c r="C89" s="1"/>
      <c r="D89" s="14"/>
      <c r="E89" s="50"/>
      <c r="F89" s="14"/>
      <c r="G89" s="171"/>
      <c r="H89" s="3"/>
      <c r="I89" s="3"/>
      <c r="J89" s="15"/>
      <c r="K89" s="171"/>
      <c r="L89" s="3"/>
      <c r="M89" s="51"/>
    </row>
    <row r="90" spans="1:13" ht="15.95" customHeight="1" x14ac:dyDescent="0.2">
      <c r="A90" s="72" t="s">
        <v>30</v>
      </c>
      <c r="B90" s="56"/>
      <c r="C90" s="56"/>
      <c r="D90" s="25"/>
      <c r="E90" s="57"/>
      <c r="F90" s="25"/>
      <c r="G90" s="173"/>
      <c r="H90" s="15"/>
      <c r="I90" s="15"/>
      <c r="J90" s="15"/>
      <c r="K90" s="173"/>
      <c r="L90" s="15"/>
      <c r="M90" s="58"/>
    </row>
    <row r="91" spans="1:13" ht="15.95" customHeight="1" x14ac:dyDescent="0.2">
      <c r="A91" s="1"/>
      <c r="B91" s="1"/>
      <c r="C91" s="1"/>
      <c r="G91" s="171"/>
      <c r="H91" s="3"/>
      <c r="I91" s="3"/>
      <c r="J91" s="3"/>
      <c r="K91" s="171"/>
      <c r="M91" s="3"/>
    </row>
    <row r="92" spans="1:13" s="25" customFormat="1" ht="15.95" customHeight="1" x14ac:dyDescent="0.2">
      <c r="A92" s="14" t="s">
        <v>246</v>
      </c>
      <c r="B92" s="1"/>
      <c r="C92" s="1"/>
      <c r="D92" s="14"/>
      <c r="E92" s="50">
        <v>13</v>
      </c>
      <c r="F92" s="14"/>
      <c r="G92" s="171">
        <v>326268</v>
      </c>
      <c r="H92" s="3"/>
      <c r="I92" s="3">
        <v>275762</v>
      </c>
      <c r="J92" s="3"/>
      <c r="K92" s="171">
        <v>0</v>
      </c>
      <c r="L92" s="3"/>
      <c r="M92" s="3">
        <v>0</v>
      </c>
    </row>
    <row r="93" spans="1:13" s="25" customFormat="1" ht="15.95" customHeight="1" x14ac:dyDescent="0.2">
      <c r="A93" s="69" t="s">
        <v>228</v>
      </c>
      <c r="B93" s="56"/>
      <c r="C93" s="56"/>
      <c r="E93" s="57"/>
      <c r="G93" s="173">
        <v>176672</v>
      </c>
      <c r="H93" s="15"/>
      <c r="I93" s="15">
        <v>21062</v>
      </c>
      <c r="J93" s="15"/>
      <c r="K93" s="173">
        <v>67726</v>
      </c>
      <c r="L93" s="15"/>
      <c r="M93" s="15">
        <v>20879</v>
      </c>
    </row>
    <row r="94" spans="1:13" s="25" customFormat="1" ht="15.95" customHeight="1" x14ac:dyDescent="0.2">
      <c r="A94" s="69" t="s">
        <v>31</v>
      </c>
      <c r="C94" s="56"/>
      <c r="E94" s="57"/>
      <c r="G94" s="177">
        <v>17962</v>
      </c>
      <c r="I94" s="15">
        <v>17465</v>
      </c>
      <c r="J94" s="15"/>
      <c r="K94" s="173">
        <v>13596</v>
      </c>
      <c r="L94" s="15"/>
      <c r="M94" s="15">
        <v>13222</v>
      </c>
    </row>
    <row r="95" spans="1:13" ht="15.95" customHeight="1" x14ac:dyDescent="0.2">
      <c r="A95" s="69" t="s">
        <v>174</v>
      </c>
      <c r="B95" s="25"/>
      <c r="C95" s="56"/>
      <c r="D95" s="25"/>
      <c r="E95" s="57"/>
      <c r="F95" s="25"/>
      <c r="G95" s="174">
        <f>14374-1</f>
        <v>14373</v>
      </c>
      <c r="H95" s="15"/>
      <c r="I95" s="66">
        <v>16498</v>
      </c>
      <c r="J95" s="15"/>
      <c r="K95" s="174">
        <f>6738-1</f>
        <v>6737</v>
      </c>
      <c r="L95" s="15"/>
      <c r="M95" s="66">
        <v>8503</v>
      </c>
    </row>
    <row r="96" spans="1:13" s="25" customFormat="1" ht="15.95" customHeight="1" x14ac:dyDescent="0.2">
      <c r="A96" s="73"/>
      <c r="B96" s="1"/>
      <c r="C96" s="1"/>
      <c r="D96" s="14"/>
      <c r="E96" s="57"/>
      <c r="F96" s="14"/>
      <c r="G96" s="171"/>
      <c r="H96" s="3"/>
      <c r="I96" s="3"/>
      <c r="J96" s="15"/>
      <c r="K96" s="171"/>
      <c r="L96" s="3"/>
      <c r="M96" s="51"/>
    </row>
    <row r="97" spans="1:13" ht="15.95" customHeight="1" x14ac:dyDescent="0.2">
      <c r="A97" s="72" t="s">
        <v>32</v>
      </c>
      <c r="B97" s="56"/>
      <c r="C97" s="56"/>
      <c r="D97" s="25"/>
      <c r="E97" s="57"/>
      <c r="F97" s="25"/>
      <c r="G97" s="172">
        <f>SUM(G92:G95)</f>
        <v>535275</v>
      </c>
      <c r="H97" s="15"/>
      <c r="I97" s="26">
        <f>SUM(I92:I95)</f>
        <v>330787</v>
      </c>
      <c r="J97" s="15"/>
      <c r="K97" s="172">
        <f>SUM(K93:K96)</f>
        <v>88059</v>
      </c>
      <c r="L97" s="15"/>
      <c r="M97" s="26">
        <f>SUM(M92:M95)</f>
        <v>42604</v>
      </c>
    </row>
    <row r="98" spans="1:13" ht="15.95" customHeight="1" x14ac:dyDescent="0.2">
      <c r="A98" s="73"/>
      <c r="B98" s="1"/>
      <c r="C98" s="1"/>
      <c r="G98" s="171"/>
      <c r="H98" s="3"/>
      <c r="I98" s="3"/>
      <c r="J98" s="15"/>
      <c r="K98" s="171"/>
    </row>
    <row r="99" spans="1:13" ht="15.95" customHeight="1" x14ac:dyDescent="0.2">
      <c r="A99" s="72" t="s">
        <v>33</v>
      </c>
      <c r="B99" s="1"/>
      <c r="G99" s="172">
        <f>SUM(G88+G97)</f>
        <v>1226764</v>
      </c>
      <c r="H99" s="15"/>
      <c r="I99" s="26">
        <f>SUM(I97,I88)</f>
        <v>1045958</v>
      </c>
      <c r="J99" s="15"/>
      <c r="K99" s="172">
        <f>SUM(K88+K97)</f>
        <v>663321</v>
      </c>
      <c r="L99" s="15"/>
      <c r="M99" s="26">
        <f>SUM(M88+M97)</f>
        <v>675086</v>
      </c>
    </row>
    <row r="100" spans="1:13" ht="15.95" customHeight="1" x14ac:dyDescent="0.2">
      <c r="A100" s="1"/>
      <c r="B100" s="1"/>
      <c r="G100" s="15"/>
      <c r="H100" s="15"/>
      <c r="I100" s="15"/>
      <c r="J100" s="15"/>
      <c r="K100" s="15"/>
      <c r="L100" s="15"/>
      <c r="M100" s="58"/>
    </row>
    <row r="101" spans="1:13" ht="15.95" customHeight="1" x14ac:dyDescent="0.2">
      <c r="A101" s="1"/>
      <c r="B101" s="1"/>
      <c r="G101" s="15"/>
      <c r="H101" s="15"/>
      <c r="I101" s="15"/>
      <c r="J101" s="15"/>
      <c r="K101" s="15"/>
      <c r="L101" s="15"/>
      <c r="M101" s="58"/>
    </row>
    <row r="102" spans="1:13" ht="15.95" customHeight="1" x14ac:dyDescent="0.2">
      <c r="A102" s="1"/>
      <c r="B102" s="1"/>
      <c r="G102" s="15"/>
      <c r="H102" s="15"/>
      <c r="I102" s="15"/>
      <c r="J102" s="15"/>
      <c r="K102" s="15"/>
      <c r="L102" s="15"/>
      <c r="M102" s="58"/>
    </row>
    <row r="103" spans="1:13" ht="15.95" customHeight="1" x14ac:dyDescent="0.2">
      <c r="A103" s="1"/>
      <c r="B103" s="1"/>
      <c r="G103" s="15"/>
      <c r="H103" s="15"/>
      <c r="I103" s="15"/>
      <c r="J103" s="15"/>
      <c r="K103" s="15"/>
      <c r="L103" s="15"/>
      <c r="M103" s="58"/>
    </row>
    <row r="104" spans="1:13" ht="15.95" customHeight="1" x14ac:dyDescent="0.2">
      <c r="A104" s="1"/>
      <c r="B104" s="1"/>
      <c r="G104" s="15"/>
      <c r="H104" s="15"/>
      <c r="I104" s="15"/>
      <c r="J104" s="15"/>
      <c r="K104" s="15"/>
      <c r="L104" s="15"/>
      <c r="M104" s="58"/>
    </row>
    <row r="105" spans="1:13" ht="15.95" customHeight="1" x14ac:dyDescent="0.2">
      <c r="A105" s="1"/>
      <c r="B105" s="1"/>
      <c r="G105" s="15"/>
      <c r="H105" s="15"/>
      <c r="I105" s="15"/>
      <c r="J105" s="15"/>
      <c r="K105" s="15"/>
      <c r="L105" s="15"/>
      <c r="M105" s="58"/>
    </row>
    <row r="106" spans="1:13" ht="15.95" customHeight="1" x14ac:dyDescent="0.2">
      <c r="A106" s="1"/>
      <c r="B106" s="1"/>
      <c r="G106" s="15"/>
      <c r="H106" s="15"/>
      <c r="I106" s="15"/>
      <c r="J106" s="15"/>
      <c r="K106" s="15"/>
      <c r="L106" s="15"/>
      <c r="M106" s="58"/>
    </row>
    <row r="107" spans="1:13" ht="15.95" customHeight="1" x14ac:dyDescent="0.2">
      <c r="A107" s="1"/>
      <c r="B107" s="1"/>
      <c r="G107" s="15"/>
      <c r="H107" s="15"/>
      <c r="I107" s="15"/>
      <c r="J107" s="15"/>
      <c r="K107" s="15"/>
      <c r="L107" s="15"/>
      <c r="M107" s="58"/>
    </row>
    <row r="108" spans="1:13" ht="15.95" customHeight="1" x14ac:dyDescent="0.2">
      <c r="A108" s="1"/>
      <c r="B108" s="1"/>
      <c r="G108" s="15"/>
      <c r="H108" s="15"/>
      <c r="I108" s="15"/>
      <c r="J108" s="15"/>
      <c r="K108" s="15"/>
      <c r="L108" s="15"/>
      <c r="M108" s="58"/>
    </row>
    <row r="109" spans="1:13" ht="15.95" customHeight="1" x14ac:dyDescent="0.2">
      <c r="A109" s="1"/>
      <c r="B109" s="1"/>
      <c r="G109" s="15"/>
      <c r="H109" s="15"/>
      <c r="I109" s="15"/>
      <c r="J109" s="15"/>
      <c r="K109" s="15"/>
      <c r="L109" s="15"/>
      <c r="M109" s="58"/>
    </row>
    <row r="110" spans="1:13" ht="15.95" customHeight="1" x14ac:dyDescent="0.2">
      <c r="A110" s="1"/>
      <c r="B110" s="1"/>
      <c r="G110" s="15"/>
      <c r="H110" s="15"/>
      <c r="I110" s="15"/>
      <c r="J110" s="15"/>
      <c r="K110" s="15"/>
      <c r="L110" s="15"/>
      <c r="M110" s="58"/>
    </row>
    <row r="111" spans="1:13" ht="15.95" customHeight="1" x14ac:dyDescent="0.2">
      <c r="A111" s="1"/>
      <c r="B111" s="1"/>
      <c r="G111" s="15"/>
      <c r="H111" s="15"/>
      <c r="I111" s="15"/>
      <c r="J111" s="15"/>
      <c r="K111" s="15"/>
      <c r="L111" s="15"/>
      <c r="M111" s="58"/>
    </row>
    <row r="112" spans="1:13" ht="5.25" customHeight="1" x14ac:dyDescent="0.2">
      <c r="A112" s="1"/>
      <c r="B112" s="1"/>
      <c r="G112" s="15"/>
      <c r="H112" s="15"/>
      <c r="I112" s="15"/>
      <c r="J112" s="15"/>
      <c r="K112" s="15"/>
      <c r="L112" s="15"/>
      <c r="M112" s="58"/>
    </row>
    <row r="113" spans="1:13" ht="21.95" customHeight="1" x14ac:dyDescent="0.2">
      <c r="A113" s="225" t="str">
        <f>+A57</f>
        <v>The accompanying notes on page 11 to 29 from part of this interim financial information.</v>
      </c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5"/>
    </row>
    <row r="114" spans="1:13" ht="16.5" customHeight="1" x14ac:dyDescent="0.2">
      <c r="A114" s="1" t="s">
        <v>0</v>
      </c>
      <c r="B114" s="1"/>
      <c r="C114" s="1"/>
      <c r="D114" s="1"/>
    </row>
    <row r="115" spans="1:13" ht="16.5" customHeight="1" x14ac:dyDescent="0.2">
      <c r="A115" s="1" t="s">
        <v>248</v>
      </c>
      <c r="B115" s="1"/>
      <c r="C115" s="1"/>
      <c r="D115" s="1"/>
    </row>
    <row r="116" spans="1:13" ht="15.95" customHeight="1" x14ac:dyDescent="0.2">
      <c r="A116" s="52" t="str">
        <f>A3</f>
        <v>As at 31 March 2020</v>
      </c>
      <c r="B116" s="52"/>
      <c r="C116" s="52"/>
      <c r="D116" s="52"/>
      <c r="E116" s="53"/>
      <c r="F116" s="54"/>
      <c r="G116" s="54"/>
      <c r="H116" s="54"/>
      <c r="I116" s="54"/>
      <c r="J116" s="54"/>
      <c r="K116" s="26"/>
      <c r="L116" s="26"/>
      <c r="M116" s="55"/>
    </row>
    <row r="117" spans="1:13" ht="15.95" customHeight="1" x14ac:dyDescent="0.2"/>
    <row r="118" spans="1:13" ht="15.95" customHeight="1" x14ac:dyDescent="0.2"/>
    <row r="119" spans="1:13" ht="15.95" customHeight="1" x14ac:dyDescent="0.2">
      <c r="G119" s="223" t="s">
        <v>138</v>
      </c>
      <c r="H119" s="223"/>
      <c r="I119" s="223"/>
      <c r="J119" s="59"/>
      <c r="K119" s="224" t="s">
        <v>139</v>
      </c>
      <c r="L119" s="224"/>
      <c r="M119" s="224"/>
    </row>
    <row r="120" spans="1:13" ht="15.95" customHeight="1" x14ac:dyDescent="0.2">
      <c r="E120" s="14"/>
      <c r="F120" s="1"/>
      <c r="G120" s="12" t="s">
        <v>2</v>
      </c>
      <c r="H120" s="12"/>
      <c r="I120" s="12" t="s">
        <v>3</v>
      </c>
      <c r="J120" s="12"/>
      <c r="K120" s="12" t="s">
        <v>2</v>
      </c>
      <c r="L120" s="12"/>
      <c r="M120" s="12" t="s">
        <v>3</v>
      </c>
    </row>
    <row r="121" spans="1:13" ht="15.95" customHeight="1" x14ac:dyDescent="0.2">
      <c r="G121" s="60" t="s">
        <v>4</v>
      </c>
      <c r="H121" s="61"/>
      <c r="I121" s="60" t="s">
        <v>5</v>
      </c>
      <c r="J121" s="61"/>
      <c r="K121" s="60" t="s">
        <v>4</v>
      </c>
      <c r="L121" s="61"/>
      <c r="M121" s="60" t="s">
        <v>5</v>
      </c>
    </row>
    <row r="122" spans="1:13" ht="15.95" customHeight="1" x14ac:dyDescent="0.2">
      <c r="G122" s="62" t="s">
        <v>211</v>
      </c>
      <c r="H122" s="56"/>
      <c r="I122" s="62" t="s">
        <v>170</v>
      </c>
      <c r="J122" s="56"/>
      <c r="K122" s="62" t="s">
        <v>211</v>
      </c>
      <c r="L122" s="56"/>
      <c r="M122" s="62" t="s">
        <v>170</v>
      </c>
    </row>
    <row r="123" spans="1:13" ht="15.95" customHeight="1" x14ac:dyDescent="0.2">
      <c r="E123" s="59"/>
      <c r="F123" s="1"/>
      <c r="G123" s="63" t="s">
        <v>7</v>
      </c>
      <c r="H123" s="17"/>
      <c r="I123" s="63" t="s">
        <v>7</v>
      </c>
      <c r="J123" s="12"/>
      <c r="K123" s="63" t="s">
        <v>7</v>
      </c>
      <c r="L123" s="17"/>
      <c r="M123" s="63" t="s">
        <v>7</v>
      </c>
    </row>
    <row r="124" spans="1:13" ht="15.95" customHeight="1" x14ac:dyDescent="0.2">
      <c r="E124" s="59"/>
      <c r="F124" s="1"/>
      <c r="G124" s="169"/>
      <c r="H124" s="17"/>
      <c r="I124" s="12"/>
      <c r="J124" s="12"/>
      <c r="K124" s="169"/>
      <c r="L124" s="17"/>
      <c r="M124" s="12"/>
    </row>
    <row r="125" spans="1:13" ht="15.95" customHeight="1" x14ac:dyDescent="0.2">
      <c r="A125" s="1" t="s">
        <v>146</v>
      </c>
      <c r="E125" s="57"/>
      <c r="G125" s="170"/>
      <c r="K125" s="171"/>
    </row>
    <row r="126" spans="1:13" ht="15.95" customHeight="1" x14ac:dyDescent="0.2">
      <c r="A126" s="1"/>
      <c r="E126" s="57"/>
      <c r="G126" s="170"/>
      <c r="K126" s="173"/>
      <c r="L126" s="15"/>
      <c r="M126" s="58"/>
    </row>
    <row r="127" spans="1:13" ht="15.95" customHeight="1" x14ac:dyDescent="0.2">
      <c r="A127" s="1" t="s">
        <v>128</v>
      </c>
      <c r="E127" s="57"/>
      <c r="G127" s="170"/>
      <c r="K127" s="173"/>
      <c r="L127" s="15"/>
      <c r="M127" s="58"/>
    </row>
    <row r="128" spans="1:13" ht="15.95" customHeight="1" x14ac:dyDescent="0.2">
      <c r="A128" s="1"/>
      <c r="B128" s="1"/>
      <c r="C128" s="1"/>
      <c r="E128" s="57"/>
      <c r="G128" s="170"/>
      <c r="K128" s="171"/>
    </row>
    <row r="129" spans="1:13" ht="15.95" customHeight="1" x14ac:dyDescent="0.2">
      <c r="A129" s="68" t="s">
        <v>34</v>
      </c>
      <c r="B129" s="68"/>
      <c r="E129" s="57"/>
      <c r="G129" s="170"/>
      <c r="K129" s="173"/>
      <c r="L129" s="15"/>
      <c r="M129" s="58"/>
    </row>
    <row r="130" spans="1:13" ht="15.95" customHeight="1" x14ac:dyDescent="0.2">
      <c r="A130" s="68"/>
      <c r="B130" s="68" t="s">
        <v>35</v>
      </c>
      <c r="E130" s="57"/>
      <c r="G130" s="170"/>
      <c r="K130" s="179"/>
      <c r="L130" s="5"/>
      <c r="M130" s="71"/>
    </row>
    <row r="131" spans="1:13" ht="15.95" customHeight="1" x14ac:dyDescent="0.2">
      <c r="C131" s="14" t="s">
        <v>154</v>
      </c>
      <c r="E131" s="57"/>
      <c r="G131" s="170"/>
      <c r="K131" s="170"/>
      <c r="L131" s="14"/>
      <c r="M131" s="71"/>
    </row>
    <row r="132" spans="1:13" ht="15.95" customHeight="1" thickBot="1" x14ac:dyDescent="0.25">
      <c r="C132" s="68"/>
      <c r="D132" s="68" t="s">
        <v>36</v>
      </c>
      <c r="E132" s="57"/>
      <c r="G132" s="178">
        <v>338350</v>
      </c>
      <c r="H132" s="15"/>
      <c r="I132" s="142">
        <v>338350</v>
      </c>
      <c r="J132" s="15"/>
      <c r="K132" s="178">
        <v>338350</v>
      </c>
      <c r="L132" s="15"/>
      <c r="M132" s="142">
        <v>338350</v>
      </c>
    </row>
    <row r="133" spans="1:13" ht="15.95" customHeight="1" thickTop="1" x14ac:dyDescent="0.2">
      <c r="A133" s="1"/>
      <c r="B133" s="1"/>
      <c r="C133" s="1"/>
      <c r="E133" s="57"/>
      <c r="G133" s="171"/>
      <c r="H133" s="3"/>
      <c r="I133" s="3"/>
      <c r="J133" s="15"/>
      <c r="K133" s="171"/>
    </row>
    <row r="134" spans="1:13" ht="15.95" customHeight="1" x14ac:dyDescent="0.2">
      <c r="B134" s="68" t="s">
        <v>37</v>
      </c>
      <c r="G134" s="179"/>
      <c r="H134" s="5"/>
      <c r="I134" s="5"/>
      <c r="J134" s="24"/>
      <c r="K134" s="179"/>
      <c r="L134" s="5"/>
      <c r="M134" s="71"/>
    </row>
    <row r="135" spans="1:13" ht="15.95" customHeight="1" x14ac:dyDescent="0.2">
      <c r="C135" s="14" t="s">
        <v>154</v>
      </c>
      <c r="G135" s="179"/>
      <c r="H135" s="5"/>
      <c r="I135" s="5"/>
      <c r="J135" s="24"/>
      <c r="K135" s="179"/>
      <c r="L135" s="5"/>
      <c r="M135" s="71"/>
    </row>
    <row r="136" spans="1:13" ht="15.95" customHeight="1" x14ac:dyDescent="0.2">
      <c r="C136" s="14" t="s">
        <v>38</v>
      </c>
      <c r="D136" s="68" t="s">
        <v>39</v>
      </c>
      <c r="G136" s="173">
        <v>338350</v>
      </c>
      <c r="H136" s="15"/>
      <c r="I136" s="15">
        <v>338350</v>
      </c>
      <c r="J136" s="15"/>
      <c r="K136" s="173">
        <v>338350</v>
      </c>
      <c r="L136" s="15"/>
      <c r="M136" s="15">
        <v>338350</v>
      </c>
    </row>
    <row r="137" spans="1:13" ht="15.95" customHeight="1" x14ac:dyDescent="0.2">
      <c r="B137" s="14" t="s">
        <v>40</v>
      </c>
      <c r="G137" s="173">
        <v>603999</v>
      </c>
      <c r="H137" s="15"/>
      <c r="I137" s="15">
        <v>603999</v>
      </c>
      <c r="J137" s="15"/>
      <c r="K137" s="173">
        <v>603999</v>
      </c>
      <c r="L137" s="15"/>
      <c r="M137" s="15">
        <v>603999</v>
      </c>
    </row>
    <row r="138" spans="1:13" ht="15.95" customHeight="1" x14ac:dyDescent="0.2">
      <c r="B138" s="14" t="s">
        <v>41</v>
      </c>
      <c r="G138" s="173">
        <v>78563</v>
      </c>
      <c r="H138" s="15"/>
      <c r="I138" s="15">
        <v>78563</v>
      </c>
      <c r="J138" s="15"/>
      <c r="K138" s="173">
        <v>78563</v>
      </c>
      <c r="L138" s="15"/>
      <c r="M138" s="15">
        <v>78563</v>
      </c>
    </row>
    <row r="139" spans="1:13" ht="15.95" customHeight="1" x14ac:dyDescent="0.2">
      <c r="A139" s="68" t="s">
        <v>42</v>
      </c>
      <c r="B139" s="68"/>
      <c r="G139" s="173"/>
      <c r="H139" s="15"/>
      <c r="I139" s="15"/>
      <c r="J139" s="15"/>
      <c r="K139" s="173"/>
      <c r="L139" s="15"/>
      <c r="M139" s="15"/>
    </row>
    <row r="140" spans="1:13" ht="15.95" customHeight="1" x14ac:dyDescent="0.2">
      <c r="A140" s="68"/>
      <c r="B140" s="68" t="s">
        <v>43</v>
      </c>
      <c r="G140" s="173">
        <f>+'Eng 7'!L40</f>
        <v>23776</v>
      </c>
      <c r="H140" s="15"/>
      <c r="I140" s="15">
        <v>23776</v>
      </c>
      <c r="J140" s="15"/>
      <c r="K140" s="173">
        <f>+'Eng 8'!N30</f>
        <v>23776</v>
      </c>
      <c r="L140" s="15"/>
      <c r="M140" s="15">
        <v>23776</v>
      </c>
    </row>
    <row r="141" spans="1:13" ht="15.95" customHeight="1" x14ac:dyDescent="0.2">
      <c r="A141" s="68"/>
      <c r="B141" s="68" t="s">
        <v>44</v>
      </c>
      <c r="G141" s="173">
        <f>+'Eng 7'!N40</f>
        <v>91853</v>
      </c>
      <c r="H141" s="15"/>
      <c r="I141" s="15">
        <v>119278</v>
      </c>
      <c r="J141" s="15"/>
      <c r="K141" s="173">
        <f>+'Eng 8'!P30</f>
        <v>73057</v>
      </c>
      <c r="L141" s="15"/>
      <c r="M141" s="15">
        <v>102153</v>
      </c>
    </row>
    <row r="142" spans="1:13" ht="15.95" customHeight="1" x14ac:dyDescent="0.2">
      <c r="A142" s="68" t="s">
        <v>45</v>
      </c>
      <c r="B142" s="73"/>
      <c r="G142" s="176">
        <f>+'Eng 7'!P40+'Eng 7'!R40</f>
        <v>-18312</v>
      </c>
      <c r="H142" s="15"/>
      <c r="I142" s="66">
        <v>-17524</v>
      </c>
      <c r="J142" s="15"/>
      <c r="K142" s="174">
        <f>+'Eng 8'!R30</f>
        <v>-18178</v>
      </c>
      <c r="L142" s="15"/>
      <c r="M142" s="66">
        <v>-17390</v>
      </c>
    </row>
    <row r="143" spans="1:13" ht="15.95" customHeight="1" x14ac:dyDescent="0.2">
      <c r="G143" s="173"/>
      <c r="H143" s="15"/>
      <c r="I143" s="15"/>
      <c r="J143" s="15"/>
      <c r="K143" s="173"/>
      <c r="M143" s="15"/>
    </row>
    <row r="144" spans="1:13" ht="15.95" customHeight="1" x14ac:dyDescent="0.2">
      <c r="A144" s="73" t="s">
        <v>133</v>
      </c>
      <c r="B144" s="68"/>
      <c r="D144" s="68"/>
      <c r="G144" s="170"/>
      <c r="J144" s="14"/>
      <c r="K144" s="170"/>
      <c r="L144" s="14"/>
      <c r="M144" s="14"/>
    </row>
    <row r="145" spans="1:13" ht="15.95" customHeight="1" x14ac:dyDescent="0.2">
      <c r="A145" s="73"/>
      <c r="B145" s="73" t="s">
        <v>134</v>
      </c>
      <c r="D145" s="68"/>
      <c r="G145" s="172">
        <f>SUM(G136:G142)</f>
        <v>1118229</v>
      </c>
      <c r="H145" s="15"/>
      <c r="I145" s="26">
        <f>SUM(I136:I142)</f>
        <v>1146442</v>
      </c>
      <c r="J145" s="15"/>
      <c r="K145" s="172">
        <f>SUM(K136:K142)</f>
        <v>1099567</v>
      </c>
      <c r="L145" s="15"/>
      <c r="M145" s="26">
        <f>SUM(M136:M142)</f>
        <v>1129451</v>
      </c>
    </row>
    <row r="146" spans="1:13" ht="15.95" customHeight="1" x14ac:dyDescent="0.2">
      <c r="A146" s="73"/>
      <c r="B146" s="73"/>
      <c r="C146" s="73"/>
      <c r="D146" s="73"/>
      <c r="G146" s="171"/>
      <c r="H146" s="3"/>
      <c r="I146" s="3"/>
      <c r="J146" s="15"/>
      <c r="K146" s="171"/>
    </row>
    <row r="147" spans="1:13" ht="15.95" customHeight="1" x14ac:dyDescent="0.2">
      <c r="A147" s="68" t="s">
        <v>46</v>
      </c>
      <c r="B147" s="73"/>
      <c r="C147" s="73"/>
      <c r="D147" s="73"/>
      <c r="G147" s="176">
        <v>47261</v>
      </c>
      <c r="H147" s="15"/>
      <c r="I147" s="66">
        <v>47052</v>
      </c>
      <c r="J147" s="15"/>
      <c r="K147" s="174">
        <v>0</v>
      </c>
      <c r="L147" s="15"/>
      <c r="M147" s="66">
        <v>0</v>
      </c>
    </row>
    <row r="148" spans="1:13" ht="15.95" customHeight="1" x14ac:dyDescent="0.2">
      <c r="A148" s="73"/>
      <c r="B148" s="73"/>
      <c r="C148" s="73"/>
      <c r="D148" s="73"/>
      <c r="G148" s="171"/>
      <c r="H148" s="3"/>
      <c r="I148" s="3"/>
      <c r="J148" s="15"/>
      <c r="K148" s="171"/>
    </row>
    <row r="149" spans="1:13" ht="15.95" customHeight="1" x14ac:dyDescent="0.2">
      <c r="A149" s="73" t="s">
        <v>125</v>
      </c>
      <c r="B149" s="68"/>
      <c r="C149" s="73"/>
      <c r="D149" s="68"/>
      <c r="G149" s="172">
        <f>SUM(G145,G147)</f>
        <v>1165490</v>
      </c>
      <c r="H149" s="15"/>
      <c r="I149" s="26">
        <f>SUM(I145,I147)</f>
        <v>1193494</v>
      </c>
      <c r="J149" s="15"/>
      <c r="K149" s="172">
        <f>SUM(K145,K147)</f>
        <v>1099567</v>
      </c>
      <c r="L149" s="15"/>
      <c r="M149" s="26">
        <f>SUM(M145,M147)</f>
        <v>1129451</v>
      </c>
    </row>
    <row r="150" spans="1:13" ht="15.95" customHeight="1" x14ac:dyDescent="0.2">
      <c r="A150" s="73"/>
      <c r="B150" s="73"/>
      <c r="C150" s="73"/>
      <c r="D150" s="73"/>
      <c r="G150" s="171"/>
      <c r="H150" s="3"/>
      <c r="I150" s="3"/>
      <c r="J150" s="15"/>
      <c r="K150" s="171"/>
    </row>
    <row r="151" spans="1:13" ht="15.95" customHeight="1" thickBot="1" x14ac:dyDescent="0.25">
      <c r="A151" s="73" t="s">
        <v>126</v>
      </c>
      <c r="B151" s="68"/>
      <c r="C151" s="73"/>
      <c r="D151" s="68"/>
      <c r="G151" s="175">
        <f>G149+G99</f>
        <v>2392254</v>
      </c>
      <c r="H151" s="15"/>
      <c r="I151" s="67">
        <f>SUM(I99,I149)</f>
        <v>2239452</v>
      </c>
      <c r="J151" s="15"/>
      <c r="K151" s="175">
        <f>K149+K99</f>
        <v>1762888</v>
      </c>
      <c r="L151" s="15"/>
      <c r="M151" s="67">
        <f>M149+M99</f>
        <v>1804537</v>
      </c>
    </row>
    <row r="152" spans="1:13" ht="15.95" customHeight="1" thickTop="1" x14ac:dyDescent="0.2">
      <c r="A152" s="1"/>
      <c r="G152" s="15"/>
      <c r="H152" s="15"/>
      <c r="I152" s="15"/>
      <c r="J152" s="15"/>
      <c r="K152" s="15"/>
      <c r="L152" s="15"/>
      <c r="M152" s="15"/>
    </row>
    <row r="153" spans="1:13" ht="15.95" customHeight="1" x14ac:dyDescent="0.2">
      <c r="A153" s="1"/>
      <c r="G153" s="15"/>
      <c r="H153" s="15"/>
      <c r="I153" s="15"/>
      <c r="J153" s="15"/>
      <c r="K153" s="15"/>
      <c r="L153" s="15"/>
      <c r="M153" s="15"/>
    </row>
    <row r="154" spans="1:13" ht="15.95" customHeight="1" x14ac:dyDescent="0.2">
      <c r="A154" s="1"/>
      <c r="G154" s="15"/>
      <c r="H154" s="15"/>
      <c r="I154" s="15"/>
      <c r="J154" s="15"/>
      <c r="K154" s="15"/>
      <c r="L154" s="15"/>
      <c r="M154" s="15"/>
    </row>
    <row r="155" spans="1:13" ht="15.95" customHeight="1" x14ac:dyDescent="0.2">
      <c r="A155" s="1"/>
      <c r="G155" s="15"/>
      <c r="H155" s="15"/>
      <c r="I155" s="15"/>
      <c r="J155" s="15"/>
      <c r="K155" s="15"/>
      <c r="L155" s="15"/>
      <c r="M155" s="15"/>
    </row>
    <row r="156" spans="1:13" ht="15.95" customHeight="1" x14ac:dyDescent="0.2">
      <c r="A156" s="1"/>
      <c r="G156" s="15"/>
      <c r="H156" s="15"/>
      <c r="I156" s="15"/>
      <c r="J156" s="15"/>
      <c r="K156" s="15"/>
      <c r="L156" s="15"/>
      <c r="M156" s="15"/>
    </row>
    <row r="157" spans="1:13" ht="15.95" customHeight="1" x14ac:dyDescent="0.2">
      <c r="A157" s="1"/>
      <c r="G157" s="15"/>
      <c r="H157" s="15"/>
      <c r="I157" s="15"/>
      <c r="J157" s="15"/>
      <c r="K157" s="15"/>
      <c r="L157" s="15"/>
      <c r="M157" s="15"/>
    </row>
    <row r="158" spans="1:13" ht="15.95" customHeight="1" x14ac:dyDescent="0.2">
      <c r="A158" s="1"/>
      <c r="G158" s="15"/>
      <c r="H158" s="15"/>
      <c r="I158" s="15"/>
      <c r="J158" s="15"/>
      <c r="K158" s="15"/>
      <c r="L158" s="15"/>
      <c r="M158" s="15"/>
    </row>
    <row r="159" spans="1:13" ht="15.95" customHeight="1" x14ac:dyDescent="0.2">
      <c r="A159" s="1"/>
      <c r="G159" s="15"/>
      <c r="H159" s="15"/>
      <c r="I159" s="15"/>
      <c r="J159" s="15"/>
      <c r="K159" s="15"/>
      <c r="L159" s="15"/>
      <c r="M159" s="15"/>
    </row>
    <row r="160" spans="1:13" ht="15.95" customHeight="1" x14ac:dyDescent="0.2">
      <c r="A160" s="1"/>
      <c r="G160" s="15"/>
      <c r="H160" s="15"/>
      <c r="I160" s="15"/>
      <c r="J160" s="15"/>
      <c r="K160" s="15"/>
      <c r="L160" s="15"/>
      <c r="M160" s="15"/>
    </row>
    <row r="161" spans="1:13" ht="15.95" customHeight="1" x14ac:dyDescent="0.2">
      <c r="A161" s="1"/>
      <c r="G161" s="15"/>
      <c r="H161" s="15"/>
      <c r="I161" s="15"/>
      <c r="J161" s="15"/>
      <c r="K161" s="15"/>
      <c r="L161" s="15"/>
      <c r="M161" s="15"/>
    </row>
    <row r="162" spans="1:13" ht="15.95" customHeight="1" x14ac:dyDescent="0.2">
      <c r="A162" s="1"/>
      <c r="G162" s="15"/>
      <c r="H162" s="15"/>
      <c r="I162" s="15"/>
      <c r="J162" s="15"/>
      <c r="K162" s="15"/>
      <c r="L162" s="15"/>
      <c r="M162" s="15"/>
    </row>
    <row r="163" spans="1:13" ht="15.95" customHeight="1" x14ac:dyDescent="0.2">
      <c r="A163" s="1"/>
      <c r="G163" s="15"/>
      <c r="H163" s="15"/>
      <c r="I163" s="15"/>
      <c r="J163" s="15"/>
      <c r="K163" s="15"/>
      <c r="L163" s="15"/>
      <c r="M163" s="15"/>
    </row>
    <row r="164" spans="1:13" ht="15.95" customHeight="1" x14ac:dyDescent="0.2">
      <c r="A164" s="1"/>
      <c r="G164" s="15"/>
      <c r="H164" s="15"/>
      <c r="I164" s="15"/>
      <c r="J164" s="15"/>
      <c r="K164" s="15"/>
      <c r="L164" s="15"/>
      <c r="M164" s="15"/>
    </row>
    <row r="165" spans="1:13" ht="15.95" customHeight="1" x14ac:dyDescent="0.2">
      <c r="A165" s="1"/>
      <c r="G165" s="15"/>
      <c r="H165" s="15"/>
      <c r="I165" s="15"/>
      <c r="J165" s="15"/>
      <c r="K165" s="15"/>
      <c r="L165" s="15"/>
      <c r="M165" s="15"/>
    </row>
    <row r="166" spans="1:13" ht="15.95" customHeight="1" x14ac:dyDescent="0.2">
      <c r="A166" s="1"/>
      <c r="G166" s="15"/>
      <c r="H166" s="15"/>
      <c r="I166" s="15"/>
      <c r="J166" s="15"/>
      <c r="K166" s="15"/>
      <c r="L166" s="15"/>
      <c r="M166" s="15"/>
    </row>
    <row r="167" spans="1:13" ht="15.95" customHeight="1" x14ac:dyDescent="0.2">
      <c r="A167" s="1"/>
      <c r="G167" s="15"/>
      <c r="H167" s="15"/>
      <c r="I167" s="15"/>
      <c r="J167" s="15"/>
      <c r="K167" s="15"/>
      <c r="L167" s="15"/>
      <c r="M167" s="15"/>
    </row>
    <row r="168" spans="1:13" ht="3.75" customHeight="1" x14ac:dyDescent="0.2">
      <c r="A168" s="1"/>
      <c r="G168" s="15"/>
      <c r="H168" s="15"/>
      <c r="I168" s="15"/>
      <c r="J168" s="15"/>
      <c r="K168" s="15"/>
      <c r="L168" s="15"/>
      <c r="M168" s="15"/>
    </row>
    <row r="169" spans="1:13" ht="21.95" customHeight="1" x14ac:dyDescent="0.2">
      <c r="A169" s="225" t="str">
        <f>+A57</f>
        <v>The accompanying notes on page 11 to 29 from part of this interim financial information.</v>
      </c>
      <c r="B169" s="225"/>
      <c r="C169" s="225"/>
      <c r="D169" s="225"/>
      <c r="E169" s="225"/>
      <c r="F169" s="225"/>
      <c r="G169" s="225"/>
      <c r="H169" s="225"/>
      <c r="I169" s="225"/>
      <c r="J169" s="225"/>
      <c r="K169" s="225"/>
      <c r="L169" s="225"/>
      <c r="M169" s="225"/>
    </row>
  </sheetData>
  <mergeCells count="9">
    <mergeCell ref="G119:I119"/>
    <mergeCell ref="K119:M119"/>
    <mergeCell ref="A169:M169"/>
    <mergeCell ref="G6:I6"/>
    <mergeCell ref="K6:M6"/>
    <mergeCell ref="A57:M57"/>
    <mergeCell ref="G63:I63"/>
    <mergeCell ref="K63:M63"/>
    <mergeCell ref="A113:M113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&amp;R&amp;9&amp;P</oddFooter>
  </headerFooter>
  <rowBreaks count="2" manualBreakCount="2">
    <brk id="57" max="12" man="1"/>
    <brk id="11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112"/>
  <sheetViews>
    <sheetView topLeftCell="A85" zoomScaleNormal="100" zoomScaleSheetLayoutView="130" workbookViewId="0">
      <selection activeCell="C107" sqref="C107"/>
    </sheetView>
  </sheetViews>
  <sheetFormatPr defaultColWidth="11.125" defaultRowHeight="21" customHeight="1" x14ac:dyDescent="0.2"/>
  <cols>
    <col min="1" max="2" width="1.375" style="6" customWidth="1"/>
    <col min="3" max="3" width="26.5" style="6" customWidth="1"/>
    <col min="4" max="4" width="1.75" style="6" customWidth="1"/>
    <col min="5" max="5" width="4.625" style="6" customWidth="1"/>
    <col min="6" max="6" width="0.875" style="6" customWidth="1"/>
    <col min="7" max="7" width="11.625" style="6" customWidth="1"/>
    <col min="8" max="8" width="0.875" style="6" customWidth="1"/>
    <col min="9" max="9" width="11.625" style="6" customWidth="1"/>
    <col min="10" max="10" width="0.875" style="6" customWidth="1"/>
    <col min="11" max="11" width="11.625" style="6" customWidth="1"/>
    <col min="12" max="12" width="0.875" style="6" customWidth="1"/>
    <col min="13" max="13" width="11.625" style="6" customWidth="1"/>
    <col min="14" max="16" width="4" style="6" customWidth="1"/>
    <col min="17" max="199" width="9" style="6" customWidth="1"/>
    <col min="200" max="201" width="1.375" style="6" customWidth="1"/>
    <col min="202" max="202" width="22.125" style="6" customWidth="1"/>
    <col min="203" max="203" width="0.875" style="6" customWidth="1"/>
    <col min="204" max="204" width="5.625" style="6" customWidth="1"/>
    <col min="205" max="205" width="0.75" style="6" customWidth="1"/>
    <col min="206" max="16384" width="11.125" style="6"/>
  </cols>
  <sheetData>
    <row r="1" spans="1:13" ht="16.5" customHeight="1" x14ac:dyDescent="0.2">
      <c r="A1" s="1" t="str">
        <f>+'Eng 2-4'!A1</f>
        <v>Siamraj Public Company Limited</v>
      </c>
      <c r="B1" s="1"/>
      <c r="C1" s="1"/>
      <c r="D1" s="1"/>
      <c r="E1" s="50"/>
      <c r="F1" s="14"/>
      <c r="G1" s="14"/>
      <c r="H1" s="14"/>
      <c r="I1" s="14"/>
      <c r="J1" s="14"/>
      <c r="K1" s="3"/>
      <c r="L1" s="3"/>
      <c r="M1" s="3"/>
    </row>
    <row r="2" spans="1:13" ht="16.5" customHeight="1" x14ac:dyDescent="0.2">
      <c r="A2" s="1" t="s">
        <v>47</v>
      </c>
      <c r="B2" s="1"/>
      <c r="C2" s="1"/>
      <c r="D2" s="1"/>
      <c r="E2" s="50"/>
      <c r="F2" s="14"/>
      <c r="G2" s="14"/>
      <c r="H2" s="14"/>
      <c r="I2" s="14"/>
      <c r="J2" s="14"/>
      <c r="K2" s="3"/>
      <c r="L2" s="3"/>
      <c r="M2" s="3"/>
    </row>
    <row r="3" spans="1:13" ht="16.5" customHeight="1" x14ac:dyDescent="0.2">
      <c r="A3" s="52" t="s">
        <v>212</v>
      </c>
      <c r="B3" s="52"/>
      <c r="C3" s="52"/>
      <c r="D3" s="52"/>
      <c r="E3" s="53"/>
      <c r="F3" s="54"/>
      <c r="G3" s="54"/>
      <c r="H3" s="54"/>
      <c r="I3" s="54"/>
      <c r="J3" s="54"/>
      <c r="K3" s="26"/>
      <c r="L3" s="26"/>
      <c r="M3" s="26"/>
    </row>
    <row r="4" spans="1:13" ht="15.95" customHeight="1" x14ac:dyDescent="0.2">
      <c r="A4" s="14"/>
      <c r="B4" s="14"/>
      <c r="C4" s="14"/>
      <c r="D4" s="14"/>
      <c r="E4" s="50"/>
      <c r="F4" s="14"/>
      <c r="G4" s="14"/>
      <c r="H4" s="14"/>
      <c r="I4" s="14"/>
      <c r="J4" s="14"/>
      <c r="K4" s="3"/>
      <c r="L4" s="3"/>
      <c r="M4" s="3"/>
    </row>
    <row r="5" spans="1:13" ht="15.95" customHeight="1" x14ac:dyDescent="0.2">
      <c r="A5" s="14"/>
      <c r="B5" s="14"/>
      <c r="C5" s="14"/>
      <c r="D5" s="14"/>
      <c r="E5" s="50"/>
      <c r="F5" s="14"/>
      <c r="G5" s="14"/>
      <c r="H5" s="14"/>
      <c r="I5" s="14"/>
      <c r="J5" s="14"/>
      <c r="K5" s="3"/>
      <c r="L5" s="3"/>
      <c r="M5" s="3"/>
    </row>
    <row r="6" spans="1:13" ht="15.95" customHeight="1" x14ac:dyDescent="0.2">
      <c r="A6" s="14"/>
      <c r="B6" s="14"/>
      <c r="C6" s="14"/>
      <c r="D6" s="14"/>
      <c r="E6" s="50"/>
      <c r="F6" s="14"/>
      <c r="G6" s="223" t="s">
        <v>138</v>
      </c>
      <c r="H6" s="223"/>
      <c r="I6" s="223"/>
      <c r="J6" s="59"/>
      <c r="K6" s="224" t="s">
        <v>139</v>
      </c>
      <c r="L6" s="224"/>
      <c r="M6" s="224"/>
    </row>
    <row r="7" spans="1:13" ht="15.95" customHeight="1" x14ac:dyDescent="0.2">
      <c r="A7" s="14"/>
      <c r="B7" s="14"/>
      <c r="C7" s="14"/>
      <c r="D7" s="14"/>
      <c r="E7" s="14"/>
      <c r="F7" s="1"/>
      <c r="G7" s="12" t="s">
        <v>2</v>
      </c>
      <c r="H7" s="12"/>
      <c r="I7" s="12" t="s">
        <v>2</v>
      </c>
      <c r="J7" s="12"/>
      <c r="K7" s="12" t="s">
        <v>2</v>
      </c>
      <c r="L7" s="12"/>
      <c r="M7" s="12" t="s">
        <v>2</v>
      </c>
    </row>
    <row r="8" spans="1:13" ht="15.95" customHeight="1" x14ac:dyDescent="0.2">
      <c r="A8" s="14"/>
      <c r="B8" s="14"/>
      <c r="C8" s="14"/>
      <c r="D8" s="14"/>
      <c r="E8" s="50"/>
      <c r="F8" s="14"/>
      <c r="G8" s="60" t="s">
        <v>4</v>
      </c>
      <c r="H8" s="61"/>
      <c r="I8" s="60" t="s">
        <v>4</v>
      </c>
      <c r="J8" s="61"/>
      <c r="K8" s="60" t="s">
        <v>4</v>
      </c>
      <c r="L8" s="61"/>
      <c r="M8" s="60" t="s">
        <v>4</v>
      </c>
    </row>
    <row r="9" spans="1:13" ht="15.95" customHeight="1" x14ac:dyDescent="0.2">
      <c r="A9" s="14"/>
      <c r="B9" s="14"/>
      <c r="C9" s="14"/>
      <c r="D9" s="14"/>
      <c r="E9" s="50"/>
      <c r="F9" s="14"/>
      <c r="G9" s="62" t="s">
        <v>211</v>
      </c>
      <c r="H9" s="56"/>
      <c r="I9" s="62" t="s">
        <v>170</v>
      </c>
      <c r="J9" s="56"/>
      <c r="K9" s="62" t="s">
        <v>211</v>
      </c>
      <c r="L9" s="56"/>
      <c r="M9" s="62" t="s">
        <v>170</v>
      </c>
    </row>
    <row r="10" spans="1:13" ht="15.95" customHeight="1" x14ac:dyDescent="0.2">
      <c r="A10" s="14"/>
      <c r="B10" s="14"/>
      <c r="C10" s="14"/>
      <c r="D10" s="14"/>
      <c r="E10" s="143" t="s">
        <v>6</v>
      </c>
      <c r="F10" s="1"/>
      <c r="G10" s="63" t="s">
        <v>7</v>
      </c>
      <c r="H10" s="17"/>
      <c r="I10" s="63" t="s">
        <v>7</v>
      </c>
      <c r="J10" s="12"/>
      <c r="K10" s="63" t="s">
        <v>7</v>
      </c>
      <c r="L10" s="17"/>
      <c r="M10" s="63" t="s">
        <v>7</v>
      </c>
    </row>
    <row r="11" spans="1:13" ht="6" customHeight="1" x14ac:dyDescent="0.2">
      <c r="A11" s="14"/>
      <c r="B11" s="14"/>
      <c r="C11" s="14"/>
      <c r="D11" s="14"/>
      <c r="E11" s="59"/>
      <c r="F11" s="1"/>
      <c r="G11" s="169"/>
      <c r="H11" s="17"/>
      <c r="I11" s="12"/>
      <c r="J11" s="12"/>
      <c r="K11" s="169"/>
      <c r="L11" s="17"/>
      <c r="M11" s="12"/>
    </row>
    <row r="12" spans="1:13" ht="15.95" customHeight="1" x14ac:dyDescent="0.2">
      <c r="A12" s="13" t="s">
        <v>48</v>
      </c>
      <c r="E12" s="210">
        <v>6</v>
      </c>
      <c r="G12" s="180"/>
      <c r="K12" s="180"/>
    </row>
    <row r="13" spans="1:13" ht="15.95" customHeight="1" x14ac:dyDescent="0.2">
      <c r="A13" s="25"/>
      <c r="B13" s="25"/>
      <c r="C13" s="25"/>
      <c r="D13" s="25"/>
      <c r="E13" s="57"/>
      <c r="F13" s="25"/>
      <c r="G13" s="173"/>
      <c r="H13" s="15"/>
      <c r="I13" s="15"/>
      <c r="J13" s="25"/>
      <c r="K13" s="173"/>
      <c r="L13" s="15"/>
      <c r="M13" s="15"/>
    </row>
    <row r="14" spans="1:13" ht="15.95" customHeight="1" x14ac:dyDescent="0.2">
      <c r="A14" s="25" t="s">
        <v>49</v>
      </c>
      <c r="B14" s="25"/>
      <c r="C14" s="25"/>
      <c r="D14" s="25"/>
      <c r="E14" s="57"/>
      <c r="F14" s="25"/>
      <c r="G14" s="173"/>
      <c r="H14" s="15"/>
      <c r="I14" s="15"/>
      <c r="J14" s="25"/>
      <c r="K14" s="173"/>
      <c r="L14" s="15"/>
      <c r="M14" s="15"/>
    </row>
    <row r="15" spans="1:13" ht="15.95" customHeight="1" x14ac:dyDescent="0.2">
      <c r="B15" s="69" t="s">
        <v>50</v>
      </c>
      <c r="C15" s="25"/>
      <c r="D15" s="25"/>
      <c r="E15" s="57"/>
      <c r="F15" s="25"/>
      <c r="G15" s="173">
        <v>153006</v>
      </c>
      <c r="H15" s="15"/>
      <c r="I15" s="15">
        <v>172455</v>
      </c>
      <c r="J15" s="25"/>
      <c r="K15" s="173">
        <v>113365</v>
      </c>
      <c r="L15" s="15"/>
      <c r="M15" s="15">
        <v>120097</v>
      </c>
    </row>
    <row r="16" spans="1:13" ht="15.95" customHeight="1" x14ac:dyDescent="0.2">
      <c r="A16" s="25" t="s">
        <v>51</v>
      </c>
      <c r="B16" s="25"/>
      <c r="C16" s="25"/>
      <c r="D16" s="25"/>
      <c r="E16" s="57"/>
      <c r="F16" s="25"/>
      <c r="G16" s="174">
        <f>354481+1121</f>
        <v>355602</v>
      </c>
      <c r="H16" s="15"/>
      <c r="I16" s="66">
        <v>136012</v>
      </c>
      <c r="J16" s="25"/>
      <c r="K16" s="174">
        <f>340226+1121</f>
        <v>341347</v>
      </c>
      <c r="L16" s="15"/>
      <c r="M16" s="26">
        <v>134126</v>
      </c>
    </row>
    <row r="17" spans="1:13" ht="15.95" customHeight="1" x14ac:dyDescent="0.2">
      <c r="A17" s="25"/>
      <c r="B17" s="25"/>
      <c r="C17" s="25"/>
      <c r="D17" s="25"/>
      <c r="E17" s="57"/>
      <c r="F17" s="25"/>
      <c r="G17" s="173"/>
      <c r="H17" s="15"/>
      <c r="I17" s="15"/>
      <c r="J17" s="25"/>
      <c r="K17" s="173"/>
      <c r="L17" s="15"/>
      <c r="M17" s="15"/>
    </row>
    <row r="18" spans="1:13" ht="15.95" customHeight="1" x14ac:dyDescent="0.2">
      <c r="A18" s="56" t="s">
        <v>52</v>
      </c>
      <c r="B18" s="25"/>
      <c r="C18" s="25"/>
      <c r="D18" s="25"/>
      <c r="E18" s="57"/>
      <c r="F18" s="25"/>
      <c r="G18" s="176">
        <f>SUM(G15:G17)</f>
        <v>508608</v>
      </c>
      <c r="H18" s="15"/>
      <c r="I18" s="28">
        <f>SUM(I15:I17)</f>
        <v>308467</v>
      </c>
      <c r="J18" s="25"/>
      <c r="K18" s="176">
        <f>SUM(K15:K17)</f>
        <v>454712</v>
      </c>
      <c r="L18" s="15"/>
      <c r="M18" s="28">
        <f>SUM(M15:M17)</f>
        <v>254223</v>
      </c>
    </row>
    <row r="19" spans="1:13" ht="15.95" customHeight="1" x14ac:dyDescent="0.2">
      <c r="A19" s="56"/>
      <c r="B19" s="25"/>
      <c r="C19" s="25"/>
      <c r="D19" s="25"/>
      <c r="E19" s="57"/>
      <c r="F19" s="25"/>
      <c r="G19" s="173"/>
      <c r="H19" s="15"/>
      <c r="I19" s="15"/>
      <c r="J19" s="25"/>
      <c r="K19" s="173"/>
      <c r="L19" s="15"/>
      <c r="M19" s="15"/>
    </row>
    <row r="20" spans="1:13" ht="15.95" customHeight="1" x14ac:dyDescent="0.2">
      <c r="A20" s="56" t="s">
        <v>53</v>
      </c>
      <c r="B20" s="25"/>
      <c r="C20" s="25"/>
      <c r="D20" s="25"/>
      <c r="E20" s="57"/>
      <c r="F20" s="25"/>
      <c r="G20" s="173"/>
      <c r="H20" s="15"/>
      <c r="I20" s="15"/>
      <c r="J20" s="25"/>
      <c r="K20" s="173"/>
      <c r="L20" s="15"/>
      <c r="M20" s="15"/>
    </row>
    <row r="21" spans="1:13" ht="15.95" customHeight="1" x14ac:dyDescent="0.2">
      <c r="A21" s="25"/>
      <c r="B21" s="25"/>
      <c r="C21" s="25"/>
      <c r="D21" s="25"/>
      <c r="E21" s="57"/>
      <c r="F21" s="25"/>
      <c r="G21" s="173"/>
      <c r="H21" s="15"/>
      <c r="I21" s="15"/>
      <c r="J21" s="25"/>
      <c r="K21" s="173"/>
      <c r="L21" s="15"/>
      <c r="M21" s="15"/>
    </row>
    <row r="22" spans="1:13" ht="15.95" customHeight="1" x14ac:dyDescent="0.2">
      <c r="A22" s="25" t="s">
        <v>54</v>
      </c>
      <c r="B22" s="25"/>
      <c r="C22" s="25"/>
      <c r="D22" s="25"/>
      <c r="E22" s="57"/>
      <c r="F22" s="25"/>
      <c r="G22" s="173"/>
      <c r="H22" s="15"/>
      <c r="I22" s="15"/>
      <c r="J22" s="25"/>
      <c r="K22" s="173"/>
      <c r="L22" s="15"/>
      <c r="M22" s="15"/>
    </row>
    <row r="23" spans="1:13" ht="15.95" customHeight="1" x14ac:dyDescent="0.2">
      <c r="B23" s="69" t="s">
        <v>55</v>
      </c>
      <c r="C23" s="25"/>
      <c r="D23" s="25"/>
      <c r="E23" s="57"/>
      <c r="F23" s="25"/>
      <c r="G23" s="173">
        <v>-115848</v>
      </c>
      <c r="H23" s="15"/>
      <c r="I23" s="15">
        <v>-132806</v>
      </c>
      <c r="J23" s="25"/>
      <c r="K23" s="173">
        <v>-91166</v>
      </c>
      <c r="L23" s="15"/>
      <c r="M23" s="15">
        <v>-100116</v>
      </c>
    </row>
    <row r="24" spans="1:13" ht="15.95" customHeight="1" x14ac:dyDescent="0.2">
      <c r="A24" s="25" t="s">
        <v>56</v>
      </c>
      <c r="B24" s="25"/>
      <c r="C24" s="25"/>
      <c r="D24" s="25"/>
      <c r="E24" s="57"/>
      <c r="F24" s="25"/>
      <c r="G24" s="174">
        <f>-392135+3165</f>
        <v>-388970</v>
      </c>
      <c r="H24" s="15"/>
      <c r="I24" s="66">
        <v>-129827</v>
      </c>
      <c r="J24" s="25"/>
      <c r="K24" s="174">
        <f>-380142+3165</f>
        <v>-376977</v>
      </c>
      <c r="L24" s="15"/>
      <c r="M24" s="26">
        <v>-126986</v>
      </c>
    </row>
    <row r="25" spans="1:13" ht="15.95" customHeight="1" x14ac:dyDescent="0.2">
      <c r="A25" s="25"/>
      <c r="B25" s="25"/>
      <c r="C25" s="25"/>
      <c r="D25" s="25"/>
      <c r="E25" s="57"/>
      <c r="F25" s="25"/>
      <c r="G25" s="173"/>
      <c r="H25" s="15"/>
      <c r="I25" s="15"/>
      <c r="J25" s="25"/>
      <c r="K25" s="173"/>
      <c r="L25" s="15"/>
      <c r="M25" s="15"/>
    </row>
    <row r="26" spans="1:13" ht="15.95" customHeight="1" x14ac:dyDescent="0.2">
      <c r="A26" s="56" t="s">
        <v>57</v>
      </c>
      <c r="B26" s="25"/>
      <c r="C26" s="25"/>
      <c r="D26" s="25"/>
      <c r="E26" s="57"/>
      <c r="F26" s="25"/>
      <c r="G26" s="172">
        <f>SUM(G23:G24)</f>
        <v>-504818</v>
      </c>
      <c r="H26" s="15"/>
      <c r="I26" s="26">
        <f>SUM(I23:I24)</f>
        <v>-262633</v>
      </c>
      <c r="J26" s="25"/>
      <c r="K26" s="172">
        <f>SUM(K23:K24)</f>
        <v>-468143</v>
      </c>
      <c r="L26" s="15"/>
      <c r="M26" s="26">
        <f>SUM(M23:M24)</f>
        <v>-227102</v>
      </c>
    </row>
    <row r="27" spans="1:13" ht="15.95" customHeight="1" x14ac:dyDescent="0.2">
      <c r="A27" s="56"/>
      <c r="B27" s="25"/>
      <c r="C27" s="25"/>
      <c r="D27" s="25"/>
      <c r="E27" s="57"/>
      <c r="F27" s="25"/>
      <c r="G27" s="173"/>
      <c r="H27" s="15"/>
      <c r="I27" s="15"/>
      <c r="J27" s="25"/>
      <c r="K27" s="173"/>
      <c r="L27" s="15"/>
      <c r="M27" s="15"/>
    </row>
    <row r="28" spans="1:13" ht="15.95" customHeight="1" x14ac:dyDescent="0.2">
      <c r="A28" s="56" t="s">
        <v>58</v>
      </c>
      <c r="B28" s="25"/>
      <c r="C28" s="25"/>
      <c r="D28" s="25"/>
      <c r="E28" s="57"/>
      <c r="F28" s="25"/>
      <c r="G28" s="173">
        <f>+G18+G26</f>
        <v>3790</v>
      </c>
      <c r="H28" s="15"/>
      <c r="I28" s="15">
        <f>+I18+I26</f>
        <v>45834</v>
      </c>
      <c r="J28" s="25"/>
      <c r="K28" s="173">
        <f>+K18+K26</f>
        <v>-13431</v>
      </c>
      <c r="L28" s="15"/>
      <c r="M28" s="15">
        <f>+M18+M26</f>
        <v>27121</v>
      </c>
    </row>
    <row r="29" spans="1:13" ht="15.95" customHeight="1" x14ac:dyDescent="0.2">
      <c r="A29" s="25" t="s">
        <v>59</v>
      </c>
      <c r="B29" s="25"/>
      <c r="C29" s="25"/>
      <c r="D29" s="25"/>
      <c r="E29" s="57">
        <v>14</v>
      </c>
      <c r="F29" s="25"/>
      <c r="G29" s="173">
        <f>1191+7679</f>
        <v>8870</v>
      </c>
      <c r="H29" s="15"/>
      <c r="I29" s="15">
        <v>2210</v>
      </c>
      <c r="J29" s="25"/>
      <c r="K29" s="173">
        <f>2715+10601</f>
        <v>13316</v>
      </c>
      <c r="L29" s="15"/>
      <c r="M29" s="15">
        <v>3948</v>
      </c>
    </row>
    <row r="30" spans="1:13" ht="15.95" customHeight="1" x14ac:dyDescent="0.2">
      <c r="A30" s="69" t="s">
        <v>60</v>
      </c>
      <c r="B30" s="25"/>
      <c r="C30" s="25"/>
      <c r="D30" s="25"/>
      <c r="E30" s="57"/>
      <c r="F30" s="25"/>
      <c r="G30" s="173">
        <v>-20722</v>
      </c>
      <c r="H30" s="15"/>
      <c r="I30" s="15">
        <v>-21674</v>
      </c>
      <c r="J30" s="25"/>
      <c r="K30" s="173">
        <v>-16799</v>
      </c>
      <c r="L30" s="15"/>
      <c r="M30" s="15">
        <v>-18066</v>
      </c>
    </row>
    <row r="31" spans="1:13" ht="15.95" customHeight="1" x14ac:dyDescent="0.2">
      <c r="A31" s="69" t="s">
        <v>61</v>
      </c>
      <c r="B31" s="25"/>
      <c r="C31" s="25"/>
      <c r="D31" s="25"/>
      <c r="E31" s="57"/>
      <c r="F31" s="25"/>
      <c r="G31" s="173">
        <v>-24877</v>
      </c>
      <c r="H31" s="15"/>
      <c r="I31" s="15">
        <v>-26314</v>
      </c>
      <c r="J31" s="25"/>
      <c r="K31" s="173">
        <v>-17879</v>
      </c>
      <c r="L31" s="15"/>
      <c r="M31" s="15">
        <v>-18389</v>
      </c>
    </row>
    <row r="32" spans="1:13" ht="15.95" customHeight="1" x14ac:dyDescent="0.2">
      <c r="A32" s="69" t="s">
        <v>250</v>
      </c>
      <c r="B32" s="25"/>
      <c r="C32" s="25"/>
      <c r="D32" s="25"/>
      <c r="E32" s="57"/>
      <c r="F32" s="25"/>
      <c r="G32" s="173">
        <v>-3611</v>
      </c>
      <c r="H32" s="15"/>
      <c r="I32" s="15">
        <v>-3387</v>
      </c>
      <c r="J32" s="25"/>
      <c r="K32" s="173">
        <v>-1198</v>
      </c>
      <c r="L32" s="15"/>
      <c r="M32" s="15">
        <v>-536</v>
      </c>
    </row>
    <row r="33" spans="1:13" ht="15.95" customHeight="1" x14ac:dyDescent="0.2">
      <c r="A33" s="69" t="s">
        <v>201</v>
      </c>
      <c r="B33" s="25"/>
      <c r="C33" s="25"/>
      <c r="D33" s="25"/>
      <c r="E33" s="57"/>
      <c r="F33" s="25"/>
      <c r="G33" s="173"/>
      <c r="H33" s="15"/>
      <c r="I33" s="15"/>
      <c r="J33" s="25"/>
      <c r="K33" s="173"/>
      <c r="L33" s="15"/>
      <c r="M33" s="15"/>
    </row>
    <row r="34" spans="1:13" ht="15.95" customHeight="1" x14ac:dyDescent="0.2">
      <c r="B34" s="25" t="s">
        <v>202</v>
      </c>
      <c r="C34" s="25"/>
      <c r="D34" s="25"/>
      <c r="E34" s="57"/>
      <c r="F34" s="25"/>
      <c r="G34" s="174">
        <v>573</v>
      </c>
      <c r="H34" s="15"/>
      <c r="I34" s="66">
        <v>1127</v>
      </c>
      <c r="J34" s="25"/>
      <c r="K34" s="174">
        <v>0</v>
      </c>
      <c r="L34" s="15"/>
      <c r="M34" s="66">
        <v>0</v>
      </c>
    </row>
    <row r="35" spans="1:13" ht="15.95" customHeight="1" x14ac:dyDescent="0.2">
      <c r="A35" s="25"/>
      <c r="B35" s="56"/>
      <c r="C35" s="56"/>
      <c r="D35" s="25"/>
      <c r="E35" s="57"/>
      <c r="F35" s="25"/>
      <c r="G35" s="173"/>
      <c r="H35" s="15"/>
      <c r="I35" s="15"/>
      <c r="J35" s="25"/>
      <c r="K35" s="173"/>
      <c r="L35" s="15"/>
      <c r="M35" s="15"/>
    </row>
    <row r="36" spans="1:13" ht="15.75" customHeight="1" x14ac:dyDescent="0.2">
      <c r="A36" s="74" t="s">
        <v>164</v>
      </c>
      <c r="B36" s="56"/>
      <c r="C36" s="25"/>
      <c r="D36" s="25"/>
      <c r="E36" s="57"/>
      <c r="F36" s="25"/>
      <c r="G36" s="173">
        <f>SUM(G28:G34)</f>
        <v>-35977</v>
      </c>
      <c r="H36" s="15"/>
      <c r="I36" s="15">
        <f>SUM(I28:I34)</f>
        <v>-2204</v>
      </c>
      <c r="J36" s="25"/>
      <c r="K36" s="173">
        <f>SUM(K28:K34)</f>
        <v>-35991</v>
      </c>
      <c r="L36" s="15"/>
      <c r="M36" s="15">
        <f>SUM(M28:M34)</f>
        <v>-5922</v>
      </c>
    </row>
    <row r="37" spans="1:13" ht="15.95" customHeight="1" x14ac:dyDescent="0.2">
      <c r="A37" s="69" t="s">
        <v>62</v>
      </c>
      <c r="B37" s="25"/>
      <c r="C37" s="25"/>
      <c r="D37" s="25"/>
      <c r="E37" s="57">
        <v>15</v>
      </c>
      <c r="F37" s="25"/>
      <c r="G37" s="174">
        <f>10416-663+224-857</f>
        <v>9120</v>
      </c>
      <c r="H37" s="15"/>
      <c r="I37" s="66">
        <v>514</v>
      </c>
      <c r="J37" s="25"/>
      <c r="K37" s="174">
        <f>8549-663+224+1-857</f>
        <v>7254</v>
      </c>
      <c r="L37" s="15"/>
      <c r="M37" s="26">
        <v>1101</v>
      </c>
    </row>
    <row r="38" spans="1:13" ht="15.95" customHeight="1" x14ac:dyDescent="0.2">
      <c r="A38" s="25"/>
      <c r="B38" s="25"/>
      <c r="C38" s="25"/>
      <c r="D38" s="25"/>
      <c r="E38" s="57"/>
      <c r="F38" s="25"/>
      <c r="G38" s="173"/>
      <c r="H38" s="15"/>
      <c r="I38" s="15"/>
      <c r="J38" s="25"/>
      <c r="K38" s="173"/>
      <c r="L38" s="15"/>
      <c r="M38" s="15"/>
    </row>
    <row r="39" spans="1:13" ht="15.95" customHeight="1" thickBot="1" x14ac:dyDescent="0.25">
      <c r="A39" s="56" t="s">
        <v>165</v>
      </c>
      <c r="B39" s="25"/>
      <c r="C39" s="25"/>
      <c r="D39" s="25"/>
      <c r="E39" s="57"/>
      <c r="F39" s="25"/>
      <c r="G39" s="175">
        <f>SUM(G36:G37)</f>
        <v>-26857</v>
      </c>
      <c r="H39" s="15"/>
      <c r="I39" s="67">
        <f>SUM(I36:I37)</f>
        <v>-1690</v>
      </c>
      <c r="J39" s="25"/>
      <c r="K39" s="175">
        <f>SUM(K36:K37)</f>
        <v>-28737</v>
      </c>
      <c r="L39" s="15"/>
      <c r="M39" s="67">
        <f>SUM(M36:M37)</f>
        <v>-4821</v>
      </c>
    </row>
    <row r="40" spans="1:13" ht="15.95" customHeight="1" thickTop="1" x14ac:dyDescent="0.2">
      <c r="A40" s="56"/>
      <c r="B40" s="25"/>
      <c r="C40" s="25"/>
      <c r="D40" s="25"/>
      <c r="E40" s="57"/>
      <c r="F40" s="25"/>
      <c r="G40" s="15"/>
      <c r="H40" s="15"/>
      <c r="I40" s="15"/>
      <c r="J40" s="25"/>
      <c r="K40" s="15"/>
      <c r="L40" s="15"/>
      <c r="M40" s="15"/>
    </row>
    <row r="41" spans="1:13" ht="15.95" customHeight="1" x14ac:dyDescent="0.2">
      <c r="A41" s="56"/>
      <c r="B41" s="25"/>
      <c r="C41" s="25"/>
      <c r="D41" s="25"/>
      <c r="E41" s="57"/>
      <c r="F41" s="25"/>
      <c r="G41" s="15"/>
      <c r="H41" s="15"/>
      <c r="I41" s="15"/>
      <c r="J41" s="25"/>
      <c r="K41" s="15"/>
      <c r="L41" s="15"/>
      <c r="M41" s="15"/>
    </row>
    <row r="42" spans="1:13" ht="15.95" customHeight="1" x14ac:dyDescent="0.2">
      <c r="A42" s="56"/>
      <c r="B42" s="25"/>
      <c r="C42" s="25"/>
      <c r="D42" s="25"/>
      <c r="E42" s="57"/>
      <c r="F42" s="25"/>
      <c r="G42" s="15"/>
      <c r="H42" s="15"/>
      <c r="I42" s="15"/>
      <c r="J42" s="25"/>
      <c r="K42" s="15"/>
      <c r="L42" s="15"/>
      <c r="M42" s="15"/>
    </row>
    <row r="43" spans="1:13" ht="15.95" customHeight="1" x14ac:dyDescent="0.2">
      <c r="A43" s="56"/>
      <c r="B43" s="25"/>
      <c r="C43" s="25"/>
      <c r="D43" s="25"/>
      <c r="E43" s="57"/>
      <c r="F43" s="25"/>
      <c r="G43" s="15"/>
      <c r="H43" s="15"/>
      <c r="I43" s="15"/>
      <c r="J43" s="25"/>
      <c r="K43" s="15"/>
      <c r="L43" s="15"/>
      <c r="M43" s="15"/>
    </row>
    <row r="44" spans="1:13" ht="15.95" customHeight="1" x14ac:dyDescent="0.2">
      <c r="A44" s="56"/>
      <c r="B44" s="25"/>
      <c r="C44" s="25"/>
      <c r="D44" s="25"/>
      <c r="E44" s="57"/>
      <c r="F44" s="25"/>
      <c r="G44" s="15"/>
      <c r="H44" s="15"/>
      <c r="I44" s="15"/>
      <c r="J44" s="25"/>
      <c r="K44" s="15"/>
      <c r="L44" s="15"/>
      <c r="M44" s="15"/>
    </row>
    <row r="45" spans="1:13" ht="15.95" customHeight="1" x14ac:dyDescent="0.2">
      <c r="A45" s="56"/>
      <c r="B45" s="25"/>
      <c r="C45" s="25"/>
      <c r="D45" s="25"/>
      <c r="E45" s="57"/>
      <c r="F45" s="25"/>
      <c r="G45" s="15"/>
      <c r="H45" s="15"/>
      <c r="I45" s="15"/>
      <c r="J45" s="25"/>
      <c r="K45" s="15"/>
      <c r="L45" s="15"/>
      <c r="M45" s="15"/>
    </row>
    <row r="46" spans="1:13" ht="15.95" customHeight="1" x14ac:dyDescent="0.2">
      <c r="A46" s="56"/>
      <c r="B46" s="25"/>
      <c r="C46" s="25"/>
      <c r="D46" s="25"/>
      <c r="E46" s="57"/>
      <c r="F46" s="25"/>
      <c r="G46" s="15"/>
      <c r="H46" s="15"/>
      <c r="I46" s="15"/>
      <c r="J46" s="25"/>
      <c r="K46" s="15"/>
      <c r="L46" s="15"/>
      <c r="M46" s="15"/>
    </row>
    <row r="47" spans="1:13" ht="15.95" customHeight="1" x14ac:dyDescent="0.2">
      <c r="A47" s="56"/>
      <c r="B47" s="25"/>
      <c r="C47" s="25"/>
      <c r="D47" s="25"/>
      <c r="E47" s="57"/>
      <c r="F47" s="25"/>
      <c r="G47" s="15"/>
      <c r="H47" s="15"/>
      <c r="I47" s="15"/>
      <c r="J47" s="25"/>
      <c r="K47" s="15"/>
      <c r="L47" s="15"/>
      <c r="M47" s="15"/>
    </row>
    <row r="48" spans="1:13" ht="15.95" customHeight="1" x14ac:dyDescent="0.2">
      <c r="A48" s="56"/>
      <c r="B48" s="25"/>
      <c r="C48" s="25"/>
      <c r="D48" s="25"/>
      <c r="E48" s="57"/>
      <c r="F48" s="25"/>
      <c r="G48" s="15"/>
      <c r="H48" s="15"/>
      <c r="I48" s="15"/>
      <c r="J48" s="25"/>
      <c r="K48" s="15"/>
      <c r="L48" s="15"/>
      <c r="M48" s="15"/>
    </row>
    <row r="49" spans="1:13" ht="15.95" customHeight="1" x14ac:dyDescent="0.2">
      <c r="A49" s="56"/>
      <c r="B49" s="25"/>
      <c r="C49" s="25"/>
      <c r="D49" s="25"/>
      <c r="E49" s="57"/>
      <c r="F49" s="25"/>
      <c r="G49" s="15"/>
      <c r="H49" s="15"/>
      <c r="I49" s="15"/>
      <c r="J49" s="25"/>
      <c r="K49" s="15"/>
      <c r="L49" s="15"/>
      <c r="M49" s="15"/>
    </row>
    <row r="50" spans="1:13" ht="15.95" customHeight="1" x14ac:dyDescent="0.2">
      <c r="A50" s="56"/>
      <c r="B50" s="25"/>
      <c r="C50" s="25"/>
      <c r="D50" s="25"/>
      <c r="E50" s="57"/>
      <c r="F50" s="25"/>
      <c r="G50" s="15"/>
      <c r="H50" s="15"/>
      <c r="I50" s="15"/>
      <c r="J50" s="25"/>
      <c r="K50" s="15"/>
      <c r="L50" s="15"/>
      <c r="M50" s="15"/>
    </row>
    <row r="51" spans="1:13" ht="15.95" customHeight="1" x14ac:dyDescent="0.2">
      <c r="A51" s="56"/>
      <c r="B51" s="25"/>
      <c r="C51" s="25"/>
      <c r="D51" s="25"/>
      <c r="E51" s="57"/>
      <c r="F51" s="25"/>
      <c r="G51" s="15"/>
      <c r="H51" s="15"/>
      <c r="I51" s="15"/>
      <c r="J51" s="25"/>
      <c r="K51" s="15"/>
      <c r="L51" s="15"/>
      <c r="M51" s="15"/>
    </row>
    <row r="52" spans="1:13" ht="17.25" customHeight="1" x14ac:dyDescent="0.2">
      <c r="A52" s="56"/>
      <c r="B52" s="25"/>
      <c r="C52" s="25"/>
      <c r="D52" s="25"/>
      <c r="E52" s="57"/>
      <c r="F52" s="25"/>
      <c r="G52" s="15"/>
      <c r="H52" s="15"/>
      <c r="I52" s="15"/>
      <c r="J52" s="25"/>
      <c r="K52" s="15"/>
      <c r="L52" s="15"/>
      <c r="M52" s="15"/>
    </row>
    <row r="53" spans="1:13" ht="21.95" customHeight="1" x14ac:dyDescent="0.2">
      <c r="A53" s="70" t="str">
        <f>+'Eng 2-4'!A57:M57</f>
        <v>The accompanying notes on page 11 to 29 from part of this interim financial information.</v>
      </c>
      <c r="B53" s="70"/>
      <c r="C53" s="70"/>
      <c r="D53" s="70"/>
      <c r="E53" s="75"/>
      <c r="F53" s="70"/>
      <c r="G53" s="70"/>
      <c r="H53" s="70"/>
      <c r="I53" s="70"/>
      <c r="J53" s="70"/>
      <c r="K53" s="28"/>
      <c r="L53" s="28"/>
      <c r="M53" s="28"/>
    </row>
    <row r="54" spans="1:13" ht="16.5" customHeight="1" x14ac:dyDescent="0.2">
      <c r="A54" s="1" t="str">
        <f>+A1</f>
        <v>Siamraj Public Company Limited</v>
      </c>
      <c r="B54" s="1"/>
      <c r="C54" s="1"/>
      <c r="D54" s="1"/>
      <c r="E54" s="50"/>
      <c r="F54" s="14"/>
      <c r="G54" s="14"/>
      <c r="H54" s="14"/>
      <c r="I54" s="14"/>
      <c r="J54" s="14"/>
      <c r="K54" s="3"/>
      <c r="L54" s="3"/>
      <c r="M54" s="3"/>
    </row>
    <row r="55" spans="1:13" ht="16.5" customHeight="1" x14ac:dyDescent="0.2">
      <c r="A55" s="1" t="s">
        <v>249</v>
      </c>
      <c r="B55" s="1"/>
      <c r="C55" s="1"/>
      <c r="D55" s="1"/>
      <c r="E55" s="50"/>
      <c r="F55" s="14"/>
      <c r="G55" s="14"/>
      <c r="H55" s="14"/>
      <c r="I55" s="14"/>
      <c r="J55" s="14"/>
      <c r="K55" s="3"/>
      <c r="L55" s="3"/>
      <c r="M55" s="3"/>
    </row>
    <row r="56" spans="1:13" ht="16.5" customHeight="1" x14ac:dyDescent="0.2">
      <c r="A56" s="52" t="str">
        <f>+A3</f>
        <v>For the three-month period ended 31 March 2020 (Unaudited)</v>
      </c>
      <c r="B56" s="52"/>
      <c r="C56" s="52"/>
      <c r="D56" s="52"/>
      <c r="E56" s="53"/>
      <c r="F56" s="54"/>
      <c r="G56" s="54"/>
      <c r="H56" s="54"/>
      <c r="I56" s="54"/>
      <c r="J56" s="54"/>
      <c r="K56" s="26"/>
      <c r="L56" s="26"/>
      <c r="M56" s="26"/>
    </row>
    <row r="57" spans="1:13" ht="15.95" customHeight="1" x14ac:dyDescent="0.2">
      <c r="A57" s="14"/>
      <c r="B57" s="14"/>
      <c r="C57" s="14"/>
      <c r="D57" s="14"/>
      <c r="E57" s="50"/>
      <c r="F57" s="14"/>
      <c r="G57" s="14"/>
      <c r="H57" s="14"/>
      <c r="I57" s="14"/>
      <c r="J57" s="14"/>
      <c r="K57" s="3"/>
      <c r="L57" s="3"/>
      <c r="M57" s="3"/>
    </row>
    <row r="58" spans="1:13" ht="15.95" customHeight="1" x14ac:dyDescent="0.2">
      <c r="A58" s="14"/>
      <c r="B58" s="14"/>
      <c r="C58" s="14"/>
      <c r="D58" s="14"/>
      <c r="E58" s="50"/>
      <c r="F58" s="14"/>
      <c r="G58" s="14"/>
      <c r="H58" s="14"/>
      <c r="I58" s="14"/>
      <c r="J58" s="14"/>
      <c r="K58" s="3"/>
      <c r="L58" s="3"/>
      <c r="M58" s="3"/>
    </row>
    <row r="59" spans="1:13" ht="15.95" customHeight="1" x14ac:dyDescent="0.2">
      <c r="A59" s="14"/>
      <c r="B59" s="14"/>
      <c r="C59" s="14"/>
      <c r="D59" s="14"/>
      <c r="E59" s="50"/>
      <c r="F59" s="14"/>
      <c r="G59" s="223" t="s">
        <v>138</v>
      </c>
      <c r="H59" s="223"/>
      <c r="I59" s="223"/>
      <c r="J59" s="59"/>
      <c r="K59" s="224" t="s">
        <v>139</v>
      </c>
      <c r="L59" s="224"/>
      <c r="M59" s="224"/>
    </row>
    <row r="60" spans="1:13" ht="15.95" customHeight="1" x14ac:dyDescent="0.2">
      <c r="A60" s="14"/>
      <c r="B60" s="14"/>
      <c r="C60" s="14"/>
      <c r="D60" s="14"/>
      <c r="E60" s="14"/>
      <c r="F60" s="1"/>
      <c r="G60" s="12" t="s">
        <v>2</v>
      </c>
      <c r="H60" s="12"/>
      <c r="I60" s="12" t="s">
        <v>2</v>
      </c>
      <c r="J60" s="12"/>
      <c r="K60" s="12" t="s">
        <v>2</v>
      </c>
      <c r="L60" s="12"/>
      <c r="M60" s="12" t="s">
        <v>2</v>
      </c>
    </row>
    <row r="61" spans="1:13" ht="15.95" customHeight="1" x14ac:dyDescent="0.2">
      <c r="A61" s="14"/>
      <c r="B61" s="14"/>
      <c r="C61" s="14"/>
      <c r="D61" s="14"/>
      <c r="E61" s="50"/>
      <c r="F61" s="14"/>
      <c r="G61" s="60" t="s">
        <v>4</v>
      </c>
      <c r="H61" s="61"/>
      <c r="I61" s="60" t="s">
        <v>4</v>
      </c>
      <c r="J61" s="61"/>
      <c r="K61" s="60" t="s">
        <v>4</v>
      </c>
      <c r="L61" s="61"/>
      <c r="M61" s="60" t="s">
        <v>4</v>
      </c>
    </row>
    <row r="62" spans="1:13" ht="15.95" customHeight="1" x14ac:dyDescent="0.2">
      <c r="A62" s="14"/>
      <c r="B62" s="14"/>
      <c r="C62" s="14"/>
      <c r="D62" s="14"/>
      <c r="E62" s="57"/>
      <c r="F62" s="14"/>
      <c r="G62" s="62" t="s">
        <v>211</v>
      </c>
      <c r="H62" s="56"/>
      <c r="I62" s="62" t="s">
        <v>170</v>
      </c>
      <c r="J62" s="56"/>
      <c r="K62" s="62" t="s">
        <v>211</v>
      </c>
      <c r="L62" s="56"/>
      <c r="M62" s="62" t="s">
        <v>170</v>
      </c>
    </row>
    <row r="63" spans="1:13" ht="15.95" customHeight="1" x14ac:dyDescent="0.2">
      <c r="A63" s="14"/>
      <c r="B63" s="14"/>
      <c r="C63" s="14"/>
      <c r="D63" s="14"/>
      <c r="E63" s="59"/>
      <c r="F63" s="1"/>
      <c r="G63" s="63" t="s">
        <v>7</v>
      </c>
      <c r="H63" s="17"/>
      <c r="I63" s="63" t="s">
        <v>7</v>
      </c>
      <c r="J63" s="12"/>
      <c r="K63" s="63" t="s">
        <v>7</v>
      </c>
      <c r="L63" s="17"/>
      <c r="M63" s="63" t="s">
        <v>7</v>
      </c>
    </row>
    <row r="64" spans="1:13" ht="6" customHeight="1" x14ac:dyDescent="0.2">
      <c r="A64" s="14"/>
      <c r="B64" s="14"/>
      <c r="C64" s="14"/>
      <c r="D64" s="14"/>
      <c r="E64" s="59"/>
      <c r="F64" s="1"/>
      <c r="G64" s="181"/>
      <c r="H64" s="1"/>
      <c r="I64" s="1"/>
      <c r="J64" s="1"/>
      <c r="K64" s="169"/>
      <c r="L64" s="17"/>
      <c r="M64" s="12"/>
    </row>
    <row r="65" spans="1:13" ht="15.95" customHeight="1" x14ac:dyDescent="0.2">
      <c r="A65" s="1" t="s">
        <v>155</v>
      </c>
      <c r="B65" s="14"/>
      <c r="C65" s="14"/>
      <c r="D65" s="14"/>
      <c r="E65" s="59"/>
      <c r="F65" s="1"/>
      <c r="G65" s="181"/>
      <c r="H65" s="1"/>
      <c r="I65" s="1"/>
      <c r="J65" s="1"/>
      <c r="K65" s="169"/>
      <c r="L65" s="17"/>
      <c r="M65" s="12"/>
    </row>
    <row r="66" spans="1:13" ht="15.95" customHeight="1" x14ac:dyDescent="0.2">
      <c r="B66" s="56" t="s">
        <v>64</v>
      </c>
      <c r="C66" s="14"/>
      <c r="D66" s="14"/>
      <c r="E66" s="50"/>
      <c r="F66" s="14"/>
      <c r="G66" s="173"/>
      <c r="H66" s="15"/>
      <c r="I66" s="15"/>
      <c r="J66" s="25"/>
      <c r="K66" s="173"/>
      <c r="L66" s="15"/>
      <c r="M66" s="15"/>
    </row>
    <row r="67" spans="1:13" ht="15.95" customHeight="1" x14ac:dyDescent="0.2">
      <c r="A67" s="13" t="s">
        <v>234</v>
      </c>
      <c r="B67" s="56"/>
      <c r="C67" s="14"/>
      <c r="D67" s="14"/>
      <c r="E67" s="50"/>
      <c r="F67" s="14"/>
      <c r="G67" s="173"/>
      <c r="H67" s="15"/>
      <c r="I67" s="15"/>
      <c r="J67" s="25"/>
      <c r="K67" s="173"/>
      <c r="L67" s="15"/>
      <c r="M67" s="15"/>
    </row>
    <row r="68" spans="1:13" ht="15.75" customHeight="1" x14ac:dyDescent="0.2">
      <c r="B68" s="56" t="s">
        <v>66</v>
      </c>
      <c r="C68" s="1"/>
      <c r="D68" s="14"/>
      <c r="E68" s="50"/>
      <c r="F68" s="14"/>
      <c r="G68" s="173"/>
      <c r="H68" s="15"/>
      <c r="I68" s="15"/>
      <c r="J68" s="25"/>
      <c r="K68" s="173"/>
      <c r="L68" s="15"/>
      <c r="M68" s="15"/>
    </row>
    <row r="69" spans="1:13" ht="15.95" customHeight="1" x14ac:dyDescent="0.2">
      <c r="A69" s="25" t="s">
        <v>218</v>
      </c>
      <c r="C69" s="56"/>
      <c r="D69" s="14"/>
      <c r="E69" s="50"/>
      <c r="F69" s="14"/>
      <c r="G69" s="173"/>
      <c r="H69" s="15"/>
      <c r="I69" s="15"/>
      <c r="J69" s="25"/>
      <c r="K69" s="173"/>
      <c r="L69" s="15"/>
      <c r="M69" s="15"/>
    </row>
    <row r="70" spans="1:13" ht="15.95" customHeight="1" x14ac:dyDescent="0.2">
      <c r="A70" s="25"/>
      <c r="B70" s="6" t="s">
        <v>251</v>
      </c>
      <c r="C70" s="56"/>
      <c r="D70" s="14"/>
      <c r="E70" s="50"/>
      <c r="F70" s="14"/>
      <c r="G70" s="173"/>
      <c r="H70" s="15"/>
      <c r="I70" s="15"/>
      <c r="J70" s="25"/>
      <c r="K70" s="173"/>
      <c r="L70" s="15"/>
      <c r="M70" s="15"/>
    </row>
    <row r="71" spans="1:13" ht="15.95" customHeight="1" x14ac:dyDescent="0.2">
      <c r="A71" s="25"/>
      <c r="B71" s="6" t="s">
        <v>216</v>
      </c>
      <c r="C71" s="56"/>
      <c r="D71" s="14"/>
      <c r="E71" s="50"/>
      <c r="F71" s="14"/>
      <c r="G71" s="173">
        <v>-985</v>
      </c>
      <c r="H71" s="15"/>
      <c r="I71" s="15">
        <v>0</v>
      </c>
      <c r="J71" s="25"/>
      <c r="K71" s="173">
        <v>-985</v>
      </c>
      <c r="L71" s="15"/>
      <c r="M71" s="15">
        <v>0</v>
      </c>
    </row>
    <row r="72" spans="1:13" ht="15.95" customHeight="1" x14ac:dyDescent="0.2">
      <c r="A72" s="25" t="s">
        <v>203</v>
      </c>
      <c r="C72" s="56"/>
      <c r="D72" s="14"/>
      <c r="E72" s="50"/>
      <c r="F72" s="14"/>
      <c r="G72" s="173"/>
      <c r="H72" s="15"/>
      <c r="I72" s="15"/>
      <c r="J72" s="25"/>
      <c r="K72" s="173"/>
      <c r="L72" s="15"/>
      <c r="M72" s="15"/>
    </row>
    <row r="73" spans="1:13" ht="15.95" customHeight="1" x14ac:dyDescent="0.2">
      <c r="A73" s="6" t="s">
        <v>90</v>
      </c>
      <c r="B73" s="25" t="s">
        <v>236</v>
      </c>
      <c r="C73" s="1"/>
      <c r="D73" s="14"/>
      <c r="E73" s="50"/>
      <c r="F73" s="14"/>
      <c r="G73" s="174">
        <v>197</v>
      </c>
      <c r="H73" s="15"/>
      <c r="I73" s="66">
        <v>0</v>
      </c>
      <c r="J73" s="25"/>
      <c r="K73" s="174">
        <v>197</v>
      </c>
      <c r="L73" s="15"/>
      <c r="M73" s="66">
        <v>0</v>
      </c>
    </row>
    <row r="74" spans="1:13" ht="6" customHeight="1" x14ac:dyDescent="0.2">
      <c r="B74" s="25"/>
      <c r="C74" s="1"/>
      <c r="D74" s="14"/>
      <c r="E74" s="50"/>
      <c r="F74" s="14"/>
      <c r="G74" s="173"/>
      <c r="H74" s="15"/>
      <c r="I74" s="15"/>
      <c r="J74" s="25"/>
      <c r="K74" s="173"/>
      <c r="L74" s="15"/>
      <c r="M74" s="15"/>
    </row>
    <row r="75" spans="1:13" ht="15.95" customHeight="1" x14ac:dyDescent="0.2">
      <c r="A75" s="13" t="s">
        <v>235</v>
      </c>
      <c r="B75" s="56"/>
      <c r="C75" s="1"/>
      <c r="D75" s="14"/>
      <c r="E75" s="50"/>
      <c r="F75" s="14"/>
      <c r="G75" s="173"/>
      <c r="H75" s="15"/>
      <c r="I75" s="15"/>
      <c r="J75" s="25"/>
      <c r="K75" s="173"/>
      <c r="L75" s="15"/>
      <c r="M75" s="15"/>
    </row>
    <row r="76" spans="1:13" ht="15.95" customHeight="1" x14ac:dyDescent="0.2">
      <c r="B76" s="56" t="s">
        <v>66</v>
      </c>
      <c r="C76" s="1"/>
      <c r="D76" s="14"/>
      <c r="E76" s="50"/>
      <c r="F76" s="14"/>
      <c r="G76" s="174">
        <f>SUM(G70:G73)</f>
        <v>-788</v>
      </c>
      <c r="H76" s="15"/>
      <c r="I76" s="66">
        <f>SUM(I70:I73)</f>
        <v>0</v>
      </c>
      <c r="J76" s="25"/>
      <c r="K76" s="174">
        <f>SUM(K70:K73)</f>
        <v>-788</v>
      </c>
      <c r="L76" s="15"/>
      <c r="M76" s="66">
        <f>SUM(M70:M73)</f>
        <v>0</v>
      </c>
    </row>
    <row r="77" spans="1:13" ht="9.9499999999999993" customHeight="1" x14ac:dyDescent="0.2">
      <c r="A77" s="13"/>
      <c r="B77" s="56"/>
      <c r="C77" s="1"/>
      <c r="D77" s="14"/>
      <c r="E77" s="50"/>
      <c r="F77" s="14"/>
      <c r="G77" s="173"/>
      <c r="H77" s="15"/>
      <c r="I77" s="15"/>
      <c r="J77" s="25"/>
      <c r="K77" s="173"/>
      <c r="L77" s="15"/>
      <c r="M77" s="15"/>
    </row>
    <row r="78" spans="1:13" ht="15.95" customHeight="1" x14ac:dyDescent="0.2">
      <c r="A78" s="13" t="s">
        <v>65</v>
      </c>
      <c r="B78" s="56"/>
      <c r="C78" s="14"/>
      <c r="D78" s="14"/>
      <c r="E78" s="50"/>
      <c r="F78" s="14"/>
      <c r="G78" s="173"/>
      <c r="H78" s="15"/>
      <c r="I78" s="15"/>
      <c r="J78" s="25"/>
      <c r="K78" s="173"/>
      <c r="L78" s="15"/>
      <c r="M78" s="15"/>
    </row>
    <row r="79" spans="1:13" ht="15.75" customHeight="1" x14ac:dyDescent="0.2">
      <c r="B79" s="56" t="s">
        <v>66</v>
      </c>
      <c r="C79" s="1"/>
      <c r="D79" s="14"/>
      <c r="E79" s="50"/>
      <c r="F79" s="14"/>
      <c r="G79" s="173"/>
      <c r="H79" s="15"/>
      <c r="I79" s="15"/>
      <c r="J79" s="25"/>
      <c r="K79" s="173"/>
      <c r="L79" s="15"/>
      <c r="M79" s="15"/>
    </row>
    <row r="80" spans="1:13" ht="15.95" customHeight="1" x14ac:dyDescent="0.2">
      <c r="A80" s="25" t="s">
        <v>253</v>
      </c>
      <c r="C80" s="56"/>
      <c r="D80" s="14"/>
      <c r="E80" s="50"/>
      <c r="F80" s="14"/>
      <c r="G80" s="173"/>
      <c r="H80" s="15"/>
      <c r="I80" s="15"/>
      <c r="J80" s="25"/>
      <c r="K80" s="173"/>
      <c r="L80" s="15"/>
      <c r="M80" s="15"/>
    </row>
    <row r="81" spans="1:13" ht="15.95" customHeight="1" x14ac:dyDescent="0.2">
      <c r="A81" s="25"/>
      <c r="B81" s="6" t="s">
        <v>252</v>
      </c>
      <c r="C81" s="56"/>
      <c r="D81" s="14"/>
      <c r="E81" s="50"/>
      <c r="F81" s="14"/>
      <c r="G81" s="173"/>
      <c r="H81" s="15"/>
      <c r="I81" s="15"/>
      <c r="J81" s="25"/>
      <c r="K81" s="173"/>
      <c r="L81" s="15"/>
      <c r="M81" s="15"/>
    </row>
    <row r="82" spans="1:13" ht="15.95" customHeight="1" x14ac:dyDescent="0.2">
      <c r="A82" s="25"/>
      <c r="B82" s="6" t="s">
        <v>216</v>
      </c>
      <c r="C82" s="56"/>
      <c r="D82" s="14"/>
      <c r="E82" s="50"/>
      <c r="F82" s="14"/>
      <c r="G82" s="173">
        <v>0</v>
      </c>
      <c r="H82" s="15"/>
      <c r="I82" s="15">
        <v>-2167</v>
      </c>
      <c r="J82" s="25"/>
      <c r="K82" s="173">
        <v>0</v>
      </c>
      <c r="L82" s="15"/>
      <c r="M82" s="15">
        <v>-2167</v>
      </c>
    </row>
    <row r="83" spans="1:13" ht="15.95" customHeight="1" x14ac:dyDescent="0.2">
      <c r="A83" s="25" t="s">
        <v>203</v>
      </c>
      <c r="C83" s="56"/>
      <c r="D83" s="14"/>
      <c r="E83" s="50"/>
      <c r="F83" s="14"/>
      <c r="G83" s="173"/>
      <c r="H83" s="15"/>
      <c r="I83" s="15"/>
      <c r="J83" s="25"/>
      <c r="K83" s="173"/>
      <c r="L83" s="15"/>
      <c r="M83" s="15"/>
    </row>
    <row r="84" spans="1:13" ht="15.95" customHeight="1" x14ac:dyDescent="0.2">
      <c r="A84" s="6" t="s">
        <v>90</v>
      </c>
      <c r="B84" s="25" t="s">
        <v>204</v>
      </c>
      <c r="C84" s="1"/>
      <c r="D84" s="14"/>
      <c r="E84" s="50"/>
      <c r="F84" s="14"/>
      <c r="G84" s="174">
        <v>0</v>
      </c>
      <c r="H84" s="15"/>
      <c r="I84" s="66">
        <v>433</v>
      </c>
      <c r="J84" s="25"/>
      <c r="K84" s="174">
        <v>0</v>
      </c>
      <c r="L84" s="15"/>
      <c r="M84" s="66">
        <v>433</v>
      </c>
    </row>
    <row r="85" spans="1:13" ht="6" customHeight="1" x14ac:dyDescent="0.2">
      <c r="B85" s="25"/>
      <c r="C85" s="1"/>
      <c r="D85" s="14"/>
      <c r="E85" s="50"/>
      <c r="F85" s="14"/>
      <c r="G85" s="173"/>
      <c r="H85" s="15"/>
      <c r="I85" s="15"/>
      <c r="J85" s="25"/>
      <c r="K85" s="173"/>
      <c r="L85" s="15"/>
      <c r="M85" s="15"/>
    </row>
    <row r="86" spans="1:13" ht="15.95" customHeight="1" x14ac:dyDescent="0.2">
      <c r="A86" s="13" t="s">
        <v>237</v>
      </c>
      <c r="B86" s="56"/>
      <c r="C86" s="1"/>
      <c r="D86" s="14"/>
      <c r="E86" s="50"/>
      <c r="F86" s="14"/>
      <c r="G86" s="173"/>
      <c r="H86" s="15"/>
      <c r="I86" s="15"/>
      <c r="J86" s="25"/>
      <c r="K86" s="173"/>
      <c r="L86" s="15"/>
      <c r="M86" s="15"/>
    </row>
    <row r="87" spans="1:13" ht="15.95" customHeight="1" x14ac:dyDescent="0.2">
      <c r="B87" s="56" t="s">
        <v>66</v>
      </c>
      <c r="C87" s="1"/>
      <c r="D87" s="14"/>
      <c r="E87" s="50"/>
      <c r="F87" s="14"/>
      <c r="G87" s="174">
        <f>SUM(G82:G84)</f>
        <v>0</v>
      </c>
      <c r="H87" s="15"/>
      <c r="I87" s="66">
        <f>SUM(I82:I84)</f>
        <v>-1734</v>
      </c>
      <c r="J87" s="25"/>
      <c r="K87" s="174">
        <f>SUM(K82:K84)</f>
        <v>0</v>
      </c>
      <c r="L87" s="15"/>
      <c r="M87" s="66">
        <f>SUM(M82:M84)</f>
        <v>-1734</v>
      </c>
    </row>
    <row r="88" spans="1:13" ht="9.9499999999999993" customHeight="1" x14ac:dyDescent="0.2">
      <c r="B88" s="56"/>
      <c r="C88" s="1"/>
      <c r="D88" s="14"/>
      <c r="E88" s="50"/>
      <c r="F88" s="14"/>
      <c r="G88" s="173"/>
      <c r="H88" s="15"/>
      <c r="I88" s="15"/>
      <c r="J88" s="25"/>
      <c r="K88" s="173"/>
      <c r="L88" s="15"/>
      <c r="M88" s="15"/>
    </row>
    <row r="89" spans="1:13" ht="15.95" customHeight="1" x14ac:dyDescent="0.2">
      <c r="A89" s="13" t="s">
        <v>155</v>
      </c>
      <c r="B89" s="56"/>
      <c r="C89" s="1"/>
      <c r="D89" s="14"/>
      <c r="E89" s="50"/>
      <c r="F89" s="14"/>
      <c r="G89" s="173"/>
      <c r="H89" s="15"/>
      <c r="I89" s="15"/>
      <c r="J89" s="25"/>
      <c r="K89" s="173"/>
      <c r="L89" s="15"/>
      <c r="M89" s="15"/>
    </row>
    <row r="90" spans="1:13" ht="15.95" customHeight="1" x14ac:dyDescent="0.2">
      <c r="A90" s="13"/>
      <c r="B90" s="56" t="s">
        <v>157</v>
      </c>
      <c r="C90" s="1"/>
      <c r="D90" s="14"/>
      <c r="E90" s="50"/>
      <c r="F90" s="14"/>
      <c r="G90" s="174">
        <f>G76+G87</f>
        <v>-788</v>
      </c>
      <c r="H90" s="15"/>
      <c r="I90" s="174">
        <f>I76+I87</f>
        <v>-1734</v>
      </c>
      <c r="J90" s="25"/>
      <c r="K90" s="174">
        <f>K76+K87</f>
        <v>-788</v>
      </c>
      <c r="L90" s="15"/>
      <c r="M90" s="174">
        <f>M76+M87</f>
        <v>-1734</v>
      </c>
    </row>
    <row r="91" spans="1:13" ht="6" customHeight="1" x14ac:dyDescent="0.2">
      <c r="B91" s="25"/>
      <c r="C91" s="1"/>
      <c r="D91" s="14"/>
      <c r="E91" s="50"/>
      <c r="F91" s="14"/>
      <c r="G91" s="173"/>
      <c r="H91" s="15"/>
      <c r="I91" s="15"/>
      <c r="J91" s="25"/>
      <c r="K91" s="173"/>
      <c r="L91" s="15"/>
      <c r="M91" s="15"/>
    </row>
    <row r="92" spans="1:13" ht="15.95" customHeight="1" x14ac:dyDescent="0.2">
      <c r="A92" s="56" t="s">
        <v>162</v>
      </c>
      <c r="B92" s="25"/>
      <c r="C92" s="25"/>
      <c r="D92" s="25"/>
      <c r="E92" s="57"/>
      <c r="F92" s="25"/>
      <c r="G92" s="173"/>
      <c r="H92" s="15"/>
      <c r="I92" s="15"/>
      <c r="J92" s="25"/>
      <c r="K92" s="173"/>
      <c r="L92" s="15"/>
      <c r="M92" s="15"/>
    </row>
    <row r="93" spans="1:13" ht="15.95" customHeight="1" thickBot="1" x14ac:dyDescent="0.25">
      <c r="B93" s="1" t="s">
        <v>67</v>
      </c>
      <c r="C93" s="14"/>
      <c r="D93" s="14"/>
      <c r="E93" s="50"/>
      <c r="F93" s="14"/>
      <c r="G93" s="175">
        <f>SUM(G39+G90)</f>
        <v>-27645</v>
      </c>
      <c r="H93" s="15"/>
      <c r="I93" s="67">
        <f>SUM(I39+I90)</f>
        <v>-3424</v>
      </c>
      <c r="J93" s="25"/>
      <c r="K93" s="175">
        <f>SUM(K39+K90)</f>
        <v>-29525</v>
      </c>
      <c r="L93" s="15"/>
      <c r="M93" s="67">
        <f>SUM(M39+M90)</f>
        <v>-6555</v>
      </c>
    </row>
    <row r="94" spans="1:13" ht="9.9499999999999993" customHeight="1" thickTop="1" x14ac:dyDescent="0.2">
      <c r="A94" s="25"/>
      <c r="B94" s="25"/>
      <c r="C94" s="25"/>
      <c r="D94" s="25"/>
      <c r="E94" s="57"/>
      <c r="F94" s="25"/>
      <c r="G94" s="173"/>
      <c r="H94" s="15"/>
      <c r="I94" s="15"/>
      <c r="J94" s="25"/>
      <c r="K94" s="173"/>
      <c r="L94" s="15"/>
      <c r="M94" s="15"/>
    </row>
    <row r="95" spans="1:13" ht="15.95" customHeight="1" x14ac:dyDescent="0.2">
      <c r="A95" s="56" t="s">
        <v>156</v>
      </c>
      <c r="B95" s="25"/>
      <c r="C95" s="25"/>
      <c r="D95" s="25"/>
      <c r="E95" s="57"/>
      <c r="F95" s="25"/>
      <c r="G95" s="173"/>
      <c r="H95" s="15"/>
      <c r="I95" s="15"/>
      <c r="J95" s="25"/>
      <c r="K95" s="173"/>
      <c r="L95" s="15"/>
      <c r="M95" s="15"/>
    </row>
    <row r="96" spans="1:13" ht="15.95" customHeight="1" x14ac:dyDescent="0.2">
      <c r="A96" s="56"/>
      <c r="B96" s="76" t="s">
        <v>68</v>
      </c>
      <c r="C96" s="25"/>
      <c r="D96" s="25"/>
      <c r="E96" s="57"/>
      <c r="F96" s="25"/>
      <c r="G96" s="173">
        <f>+G99-G97</f>
        <v>-27066</v>
      </c>
      <c r="H96" s="15"/>
      <c r="I96" s="15">
        <f>+I99-I97</f>
        <v>-1622</v>
      </c>
      <c r="J96" s="25"/>
      <c r="K96" s="173">
        <f>+K99-K97</f>
        <v>-28737</v>
      </c>
      <c r="L96" s="15"/>
      <c r="M96" s="15">
        <f>+M99-M97</f>
        <v>-4821</v>
      </c>
    </row>
    <row r="97" spans="1:13" ht="15.95" customHeight="1" x14ac:dyDescent="0.2">
      <c r="A97" s="25"/>
      <c r="B97" s="76" t="s">
        <v>69</v>
      </c>
      <c r="C97" s="25"/>
      <c r="D97" s="25"/>
      <c r="E97" s="57"/>
      <c r="F97" s="25"/>
      <c r="G97" s="172">
        <v>209</v>
      </c>
      <c r="H97" s="15"/>
      <c r="I97" s="26">
        <v>-68</v>
      </c>
      <c r="J97" s="25"/>
      <c r="K97" s="172">
        <v>0</v>
      </c>
      <c r="L97" s="15"/>
      <c r="M97" s="26">
        <v>0</v>
      </c>
    </row>
    <row r="98" spans="1:13" ht="6" customHeight="1" x14ac:dyDescent="0.2">
      <c r="A98" s="25"/>
      <c r="B98" s="25"/>
      <c r="C98" s="25"/>
      <c r="D98" s="25"/>
      <c r="E98" s="57"/>
      <c r="F98" s="25"/>
      <c r="G98" s="173"/>
      <c r="H98" s="15"/>
      <c r="I98" s="15"/>
      <c r="J98" s="25"/>
      <c r="K98" s="173"/>
      <c r="L98" s="15"/>
      <c r="M98" s="15"/>
    </row>
    <row r="99" spans="1:13" ht="15.95" customHeight="1" thickBot="1" x14ac:dyDescent="0.25">
      <c r="A99" s="14"/>
      <c r="B99" s="14"/>
      <c r="C99" s="14"/>
      <c r="D99" s="14"/>
      <c r="E99" s="50"/>
      <c r="F99" s="14"/>
      <c r="G99" s="175">
        <f>G39</f>
        <v>-26857</v>
      </c>
      <c r="H99" s="15"/>
      <c r="I99" s="67">
        <f>I39</f>
        <v>-1690</v>
      </c>
      <c r="J99" s="25"/>
      <c r="K99" s="175">
        <f>K39</f>
        <v>-28737</v>
      </c>
      <c r="L99" s="15"/>
      <c r="M99" s="67">
        <f>M39</f>
        <v>-4821</v>
      </c>
    </row>
    <row r="100" spans="1:13" ht="9.9499999999999993" customHeight="1" thickTop="1" x14ac:dyDescent="0.2">
      <c r="A100" s="25"/>
      <c r="B100" s="25"/>
      <c r="C100" s="25"/>
      <c r="D100" s="25"/>
      <c r="E100" s="57"/>
      <c r="F100" s="25"/>
      <c r="G100" s="173"/>
      <c r="H100" s="15"/>
      <c r="I100" s="15"/>
      <c r="J100" s="25"/>
      <c r="K100" s="173"/>
      <c r="L100" s="15"/>
      <c r="M100" s="15"/>
    </row>
    <row r="101" spans="1:13" ht="15.95" customHeight="1" x14ac:dyDescent="0.2">
      <c r="A101" s="56" t="s">
        <v>162</v>
      </c>
      <c r="B101" s="25"/>
      <c r="C101" s="25"/>
      <c r="D101" s="25"/>
      <c r="E101" s="57"/>
      <c r="F101" s="25"/>
      <c r="G101" s="173"/>
      <c r="H101" s="15"/>
      <c r="I101" s="15"/>
      <c r="J101" s="25"/>
      <c r="K101" s="173"/>
      <c r="L101" s="15"/>
      <c r="M101" s="15"/>
    </row>
    <row r="102" spans="1:13" ht="15.95" customHeight="1" x14ac:dyDescent="0.2">
      <c r="A102" s="56"/>
      <c r="B102" s="56" t="s">
        <v>70</v>
      </c>
      <c r="C102" s="25"/>
      <c r="D102" s="25"/>
      <c r="E102" s="57"/>
      <c r="F102" s="25"/>
      <c r="G102" s="173"/>
      <c r="H102" s="15"/>
      <c r="I102" s="15"/>
      <c r="J102" s="25"/>
      <c r="K102" s="173"/>
      <c r="L102" s="15"/>
      <c r="M102" s="15"/>
    </row>
    <row r="103" spans="1:13" ht="15.95" customHeight="1" x14ac:dyDescent="0.2">
      <c r="A103" s="56"/>
      <c r="B103" s="76" t="s">
        <v>68</v>
      </c>
      <c r="C103" s="25"/>
      <c r="D103" s="25"/>
      <c r="E103" s="57"/>
      <c r="F103" s="25"/>
      <c r="G103" s="173">
        <f>+G106-G104</f>
        <v>-27854</v>
      </c>
      <c r="H103" s="15"/>
      <c r="I103" s="15">
        <f>+I106-I104</f>
        <v>-3356</v>
      </c>
      <c r="J103" s="25"/>
      <c r="K103" s="173">
        <f>+K106-K104</f>
        <v>-29525</v>
      </c>
      <c r="L103" s="15"/>
      <c r="M103" s="15">
        <f>+M106-M104</f>
        <v>-6555</v>
      </c>
    </row>
    <row r="104" spans="1:13" ht="15.95" customHeight="1" x14ac:dyDescent="0.2">
      <c r="A104" s="25"/>
      <c r="B104" s="76" t="s">
        <v>69</v>
      </c>
      <c r="C104" s="25"/>
      <c r="D104" s="25"/>
      <c r="E104" s="57"/>
      <c r="F104" s="25"/>
      <c r="G104" s="172">
        <v>209</v>
      </c>
      <c r="H104" s="15"/>
      <c r="I104" s="26">
        <v>-68</v>
      </c>
      <c r="J104" s="25"/>
      <c r="K104" s="172">
        <v>0</v>
      </c>
      <c r="L104" s="15"/>
      <c r="M104" s="26">
        <v>0</v>
      </c>
    </row>
    <row r="105" spans="1:13" ht="6" customHeight="1" x14ac:dyDescent="0.2">
      <c r="A105" s="25"/>
      <c r="B105" s="25"/>
      <c r="C105" s="25"/>
      <c r="D105" s="25"/>
      <c r="E105" s="57"/>
      <c r="F105" s="25"/>
      <c r="G105" s="173"/>
      <c r="H105" s="15"/>
      <c r="I105" s="15"/>
      <c r="J105" s="25"/>
      <c r="K105" s="173"/>
      <c r="L105" s="15"/>
      <c r="M105" s="15"/>
    </row>
    <row r="106" spans="1:13" ht="15.95" customHeight="1" thickBot="1" x14ac:dyDescent="0.25">
      <c r="A106" s="14"/>
      <c r="B106" s="14"/>
      <c r="C106" s="14"/>
      <c r="D106" s="14"/>
      <c r="E106" s="50"/>
      <c r="F106" s="14"/>
      <c r="G106" s="175">
        <f>G93</f>
        <v>-27645</v>
      </c>
      <c r="H106" s="15"/>
      <c r="I106" s="67">
        <f>I93</f>
        <v>-3424</v>
      </c>
      <c r="J106" s="25"/>
      <c r="K106" s="175">
        <f>K93</f>
        <v>-29525</v>
      </c>
      <c r="L106" s="15"/>
      <c r="M106" s="67">
        <f>M93</f>
        <v>-6555</v>
      </c>
    </row>
    <row r="107" spans="1:13" ht="9.9499999999999993" customHeight="1" thickTop="1" x14ac:dyDescent="0.2">
      <c r="A107" s="14"/>
      <c r="B107" s="14"/>
      <c r="C107" s="14"/>
      <c r="D107" s="14"/>
      <c r="E107" s="50"/>
      <c r="F107" s="14"/>
      <c r="G107" s="173"/>
      <c r="H107" s="15"/>
      <c r="I107" s="15"/>
      <c r="J107" s="25"/>
      <c r="K107" s="173"/>
      <c r="L107" s="15"/>
      <c r="M107" s="15"/>
    </row>
    <row r="108" spans="1:13" ht="15.95" customHeight="1" x14ac:dyDescent="0.2">
      <c r="A108" s="56" t="s">
        <v>167</v>
      </c>
      <c r="B108" s="25"/>
      <c r="C108" s="25"/>
      <c r="D108" s="25"/>
      <c r="E108" s="57"/>
      <c r="F108" s="25"/>
      <c r="G108" s="177"/>
      <c r="H108" s="25"/>
      <c r="I108" s="25"/>
      <c r="J108" s="25"/>
      <c r="K108" s="177"/>
      <c r="L108" s="25"/>
      <c r="M108" s="25"/>
    </row>
    <row r="109" spans="1:13" ht="6" customHeight="1" x14ac:dyDescent="0.2">
      <c r="A109" s="25"/>
      <c r="B109" s="25"/>
      <c r="C109" s="25"/>
      <c r="D109" s="25"/>
      <c r="E109" s="57"/>
      <c r="F109" s="25"/>
      <c r="G109" s="173"/>
      <c r="H109" s="15"/>
      <c r="I109" s="15"/>
      <c r="J109" s="25"/>
      <c r="K109" s="173"/>
      <c r="L109" s="15"/>
      <c r="M109" s="15"/>
    </row>
    <row r="110" spans="1:13" ht="15.95" customHeight="1" x14ac:dyDescent="0.2">
      <c r="A110" s="25" t="s">
        <v>168</v>
      </c>
      <c r="B110" s="25"/>
      <c r="C110" s="25"/>
      <c r="D110" s="25"/>
      <c r="E110" s="57"/>
      <c r="F110" s="25"/>
      <c r="G110" s="182">
        <f>G96/676700</f>
        <v>-3.9997044480567456E-2</v>
      </c>
      <c r="H110" s="77"/>
      <c r="I110" s="134">
        <f>I96/676700</f>
        <v>-2.3969262597901583E-3</v>
      </c>
      <c r="J110" s="135"/>
      <c r="K110" s="182">
        <f>K96/676700</f>
        <v>-4.2466380966454852E-2</v>
      </c>
      <c r="L110" s="134"/>
      <c r="M110" s="134">
        <f>M96/676700</f>
        <v>-7.1242795921383183E-3</v>
      </c>
    </row>
    <row r="111" spans="1:13" ht="9.75" customHeight="1" x14ac:dyDescent="0.2">
      <c r="A111" s="25"/>
      <c r="B111" s="25"/>
      <c r="C111" s="25"/>
      <c r="D111" s="25"/>
      <c r="E111" s="57"/>
      <c r="F111" s="25"/>
      <c r="G111" s="79"/>
      <c r="H111" s="77"/>
      <c r="I111" s="79"/>
      <c r="J111" s="78"/>
      <c r="K111" s="79"/>
      <c r="L111" s="77"/>
      <c r="M111" s="79"/>
    </row>
    <row r="112" spans="1:13" ht="21" customHeight="1" x14ac:dyDescent="0.2">
      <c r="A112" s="70" t="str">
        <f>+'Eng 2-4'!A169:M169</f>
        <v>The accompanying notes on page 11 to 29 from part of this interim financial information.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</row>
  </sheetData>
  <mergeCells count="4">
    <mergeCell ref="G59:I59"/>
    <mergeCell ref="K59:M59"/>
    <mergeCell ref="G6:I6"/>
    <mergeCell ref="K6:M6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&amp;R&amp;9&amp;P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Z44"/>
  <sheetViews>
    <sheetView topLeftCell="A13" zoomScaleNormal="100" zoomScaleSheetLayoutView="110" workbookViewId="0">
      <selection activeCell="Z17" sqref="Z17:Z43"/>
    </sheetView>
  </sheetViews>
  <sheetFormatPr defaultColWidth="9" defaultRowHeight="16.5" customHeight="1" x14ac:dyDescent="0.2"/>
  <cols>
    <col min="1" max="2" width="1.375" style="33" customWidth="1"/>
    <col min="3" max="3" width="31.625" style="33" customWidth="1"/>
    <col min="4" max="4" width="4.625" style="147" customWidth="1"/>
    <col min="5" max="5" width="0.875" style="33" customWidth="1"/>
    <col min="6" max="6" width="9.625" style="33" customWidth="1"/>
    <col min="7" max="7" width="0.875" style="33" customWidth="1"/>
    <col min="8" max="8" width="10.125" style="33" customWidth="1"/>
    <col min="9" max="9" width="0.875" style="33" customWidth="1"/>
    <col min="10" max="10" width="9.625" style="33" customWidth="1"/>
    <col min="11" max="11" width="0.875" style="33" customWidth="1"/>
    <col min="12" max="12" width="10.625" style="33" customWidth="1"/>
    <col min="13" max="13" width="0.875" style="33" customWidth="1"/>
    <col min="14" max="14" width="9.625" style="33" customWidth="1"/>
    <col min="15" max="15" width="0.875" style="33" customWidth="1"/>
    <col min="16" max="16" width="12.625" style="33" customWidth="1"/>
    <col min="17" max="17" width="0.875" style="33" customWidth="1"/>
    <col min="18" max="18" width="9.625" style="41" customWidth="1"/>
    <col min="19" max="19" width="0.875" style="41" customWidth="1"/>
    <col min="20" max="20" width="10.625" style="33" customWidth="1"/>
    <col min="21" max="21" width="0.875" style="33" customWidth="1"/>
    <col min="22" max="22" width="10.625" style="33" customWidth="1"/>
    <col min="23" max="23" width="0.875" style="33" customWidth="1"/>
    <col min="24" max="24" width="9.625" style="33" customWidth="1"/>
    <col min="25" max="25" width="9" style="33"/>
    <col min="26" max="26" width="9" style="215"/>
    <col min="27" max="16384" width="9" style="33"/>
  </cols>
  <sheetData>
    <row r="1" spans="1:26" ht="16.5" customHeight="1" x14ac:dyDescent="0.2">
      <c r="A1" s="106" t="s">
        <v>0</v>
      </c>
      <c r="B1" s="106"/>
      <c r="C1" s="106"/>
      <c r="D1" s="104"/>
      <c r="E1" s="148"/>
      <c r="F1" s="37"/>
      <c r="G1" s="37"/>
      <c r="H1" s="37"/>
      <c r="I1" s="37"/>
      <c r="J1" s="37"/>
      <c r="K1" s="37"/>
      <c r="L1" s="37"/>
      <c r="M1" s="37"/>
      <c r="N1" s="37"/>
      <c r="O1" s="149"/>
      <c r="P1" s="37"/>
      <c r="Q1" s="37"/>
      <c r="R1" s="37"/>
      <c r="S1" s="37"/>
      <c r="T1" s="37"/>
      <c r="U1" s="37"/>
      <c r="V1" s="37"/>
      <c r="W1" s="149"/>
      <c r="X1" s="45"/>
    </row>
    <row r="2" spans="1:26" ht="16.5" customHeight="1" x14ac:dyDescent="0.2">
      <c r="A2" s="150" t="s">
        <v>141</v>
      </c>
      <c r="B2" s="150"/>
      <c r="C2" s="150"/>
      <c r="D2" s="151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42"/>
      <c r="S2" s="42"/>
      <c r="T2" s="150"/>
      <c r="U2" s="150"/>
      <c r="V2" s="150"/>
      <c r="W2" s="150"/>
      <c r="X2" s="150"/>
    </row>
    <row r="3" spans="1:26" s="156" customFormat="1" ht="16.5" customHeight="1" x14ac:dyDescent="0.2">
      <c r="A3" s="152" t="s">
        <v>212</v>
      </c>
      <c r="B3" s="152"/>
      <c r="C3" s="152"/>
      <c r="D3" s="153"/>
      <c r="E3" s="152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5"/>
      <c r="S3" s="155"/>
      <c r="T3" s="154"/>
      <c r="U3" s="154"/>
      <c r="V3" s="154"/>
      <c r="W3" s="154"/>
      <c r="X3" s="154"/>
      <c r="Z3" s="216"/>
    </row>
    <row r="4" spans="1:26" ht="15" customHeight="1" x14ac:dyDescent="0.2"/>
    <row r="5" spans="1:26" ht="15" customHeight="1" x14ac:dyDescent="0.2"/>
    <row r="6" spans="1:26" ht="15" customHeight="1" x14ac:dyDescent="0.2">
      <c r="A6" s="30"/>
      <c r="B6" s="30"/>
      <c r="C6" s="30"/>
      <c r="D6" s="43"/>
      <c r="E6" s="30"/>
      <c r="F6" s="227" t="s">
        <v>140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</row>
    <row r="7" spans="1:26" ht="15" customHeight="1" x14ac:dyDescent="0.2">
      <c r="A7" s="30"/>
      <c r="B7" s="30"/>
      <c r="C7" s="30"/>
      <c r="D7" s="43"/>
      <c r="E7" s="30"/>
      <c r="F7" s="228" t="s">
        <v>71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31"/>
      <c r="V7" s="31"/>
      <c r="W7" s="31"/>
      <c r="X7" s="31"/>
    </row>
    <row r="8" spans="1:26" ht="15" customHeight="1" x14ac:dyDescent="0.2">
      <c r="A8" s="30"/>
      <c r="B8" s="30"/>
      <c r="C8" s="30"/>
      <c r="F8" s="36"/>
      <c r="G8" s="36"/>
      <c r="O8" s="37"/>
      <c r="P8" s="231" t="s">
        <v>45</v>
      </c>
      <c r="Q8" s="231"/>
      <c r="R8" s="231"/>
      <c r="S8" s="231"/>
      <c r="U8" s="38"/>
      <c r="V8" s="31"/>
      <c r="W8" s="37"/>
      <c r="X8" s="37"/>
    </row>
    <row r="9" spans="1:26" ht="15" customHeight="1" x14ac:dyDescent="0.2">
      <c r="I9" s="38"/>
      <c r="K9" s="38"/>
      <c r="L9" s="229" t="s">
        <v>42</v>
      </c>
      <c r="M9" s="229"/>
      <c r="N9" s="229"/>
      <c r="O9" s="31"/>
      <c r="P9" s="40" t="s">
        <v>198</v>
      </c>
      <c r="Q9" s="39"/>
      <c r="R9" s="42" t="s">
        <v>185</v>
      </c>
      <c r="S9" s="39"/>
    </row>
    <row r="10" spans="1:26" ht="15" customHeight="1" x14ac:dyDescent="0.2">
      <c r="F10" s="40" t="s">
        <v>74</v>
      </c>
      <c r="G10" s="31"/>
      <c r="H10" s="41"/>
      <c r="I10" s="31"/>
      <c r="J10" s="39" t="s">
        <v>75</v>
      </c>
      <c r="K10" s="31"/>
      <c r="L10" s="41"/>
      <c r="M10" s="40"/>
      <c r="N10" s="40"/>
      <c r="O10" s="39"/>
      <c r="P10" s="39" t="s">
        <v>199</v>
      </c>
      <c r="Q10" s="42"/>
      <c r="R10" s="39" t="s">
        <v>184</v>
      </c>
      <c r="S10" s="42"/>
      <c r="T10" s="31"/>
      <c r="U10" s="31"/>
      <c r="V10" s="31"/>
      <c r="W10" s="31"/>
      <c r="X10" s="40"/>
    </row>
    <row r="11" spans="1:26" ht="15" customHeight="1" x14ac:dyDescent="0.2">
      <c r="F11" s="40" t="s">
        <v>77</v>
      </c>
      <c r="G11" s="31"/>
      <c r="H11" s="39" t="s">
        <v>75</v>
      </c>
      <c r="I11" s="31"/>
      <c r="J11" s="39" t="s">
        <v>78</v>
      </c>
      <c r="K11" s="31"/>
      <c r="L11" s="40" t="s">
        <v>79</v>
      </c>
      <c r="M11" s="40"/>
      <c r="N11" s="40"/>
      <c r="O11" s="39"/>
      <c r="P11" s="39" t="s">
        <v>257</v>
      </c>
      <c r="Q11" s="42"/>
      <c r="R11" s="42" t="s">
        <v>200</v>
      </c>
      <c r="S11" s="42"/>
      <c r="T11" s="40" t="s">
        <v>80</v>
      </c>
      <c r="U11" s="31"/>
      <c r="V11" s="40" t="s">
        <v>81</v>
      </c>
      <c r="W11" s="31"/>
      <c r="X11" s="40" t="s">
        <v>76</v>
      </c>
    </row>
    <row r="12" spans="1:26" ht="15" customHeight="1" x14ac:dyDescent="0.2">
      <c r="F12" s="40" t="s">
        <v>82</v>
      </c>
      <c r="G12" s="39"/>
      <c r="H12" s="39" t="s">
        <v>82</v>
      </c>
      <c r="I12" s="39"/>
      <c r="J12" s="39" t="s">
        <v>83</v>
      </c>
      <c r="K12" s="39"/>
      <c r="L12" s="40" t="s">
        <v>84</v>
      </c>
      <c r="M12" s="40"/>
      <c r="N12" s="40" t="s">
        <v>44</v>
      </c>
      <c r="O12" s="39"/>
      <c r="P12" s="39" t="s">
        <v>258</v>
      </c>
      <c r="Q12" s="42"/>
      <c r="R12" s="39" t="s">
        <v>186</v>
      </c>
      <c r="S12" s="42"/>
      <c r="T12" s="40" t="s">
        <v>85</v>
      </c>
      <c r="U12" s="39"/>
      <c r="V12" s="40" t="s">
        <v>86</v>
      </c>
      <c r="W12" s="39"/>
      <c r="X12" s="40" t="s">
        <v>87</v>
      </c>
    </row>
    <row r="13" spans="1:26" ht="15" customHeight="1" x14ac:dyDescent="0.2">
      <c r="D13" s="146" t="s">
        <v>63</v>
      </c>
      <c r="F13" s="44" t="s">
        <v>7</v>
      </c>
      <c r="G13" s="31"/>
      <c r="H13" s="44" t="s">
        <v>7</v>
      </c>
      <c r="I13" s="31"/>
      <c r="J13" s="44" t="s">
        <v>7</v>
      </c>
      <c r="K13" s="31"/>
      <c r="L13" s="44" t="s">
        <v>7</v>
      </c>
      <c r="M13" s="31"/>
      <c r="N13" s="44" t="s">
        <v>7</v>
      </c>
      <c r="O13" s="39"/>
      <c r="P13" s="44" t="s">
        <v>7</v>
      </c>
      <c r="Q13" s="31"/>
      <c r="R13" s="44" t="s">
        <v>7</v>
      </c>
      <c r="S13" s="31"/>
      <c r="T13" s="44" t="s">
        <v>7</v>
      </c>
      <c r="U13" s="31"/>
      <c r="V13" s="44" t="s">
        <v>7</v>
      </c>
      <c r="W13" s="39"/>
      <c r="X13" s="44" t="s">
        <v>7</v>
      </c>
    </row>
    <row r="14" spans="1:26" ht="6" customHeight="1" x14ac:dyDescent="0.2">
      <c r="A14" s="32"/>
      <c r="F14" s="47"/>
      <c r="H14" s="47"/>
      <c r="J14" s="47"/>
      <c r="L14" s="47"/>
      <c r="N14" s="47"/>
      <c r="P14" s="47"/>
      <c r="Q14" s="47"/>
      <c r="R14" s="35"/>
      <c r="S14" s="35"/>
      <c r="T14" s="47"/>
      <c r="V14" s="47"/>
      <c r="X14" s="47"/>
    </row>
    <row r="15" spans="1:26" ht="15" customHeight="1" x14ac:dyDescent="0.2">
      <c r="A15" s="46" t="s">
        <v>179</v>
      </c>
      <c r="R15" s="33"/>
      <c r="S15" s="33"/>
    </row>
    <row r="16" spans="1:26" ht="15" customHeight="1" x14ac:dyDescent="0.2">
      <c r="A16" s="46"/>
      <c r="B16" s="32" t="s">
        <v>180</v>
      </c>
      <c r="F16" s="47">
        <v>338350</v>
      </c>
      <c r="G16" s="47"/>
      <c r="H16" s="47">
        <v>603999</v>
      </c>
      <c r="I16" s="47"/>
      <c r="J16" s="47">
        <v>78563</v>
      </c>
      <c r="K16" s="47"/>
      <c r="L16" s="47">
        <v>21955</v>
      </c>
      <c r="M16" s="47"/>
      <c r="N16" s="47">
        <v>146550</v>
      </c>
      <c r="O16" s="47"/>
      <c r="P16" s="47">
        <v>-13586</v>
      </c>
      <c r="Q16" s="47"/>
      <c r="R16" s="35">
        <v>0</v>
      </c>
      <c r="S16" s="35"/>
      <c r="T16" s="159">
        <f>SUM(F16:R16)</f>
        <v>1175831</v>
      </c>
      <c r="U16" s="47"/>
      <c r="V16" s="47">
        <v>28867</v>
      </c>
      <c r="W16" s="47"/>
      <c r="X16" s="47">
        <f>SUM(T16:V16)</f>
        <v>1204698</v>
      </c>
    </row>
    <row r="17" spans="1:26" ht="15" customHeight="1" x14ac:dyDescent="0.2">
      <c r="A17" s="48" t="s">
        <v>189</v>
      </c>
      <c r="B17" s="48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35"/>
      <c r="S17" s="35"/>
      <c r="T17" s="35"/>
      <c r="U17" s="47"/>
      <c r="V17" s="47"/>
      <c r="W17" s="47"/>
      <c r="X17" s="47"/>
    </row>
    <row r="18" spans="1:26" ht="15" customHeight="1" x14ac:dyDescent="0.2">
      <c r="A18" s="48"/>
      <c r="B18" s="48" t="s">
        <v>187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35"/>
      <c r="S18" s="35"/>
      <c r="T18" s="35"/>
      <c r="U18" s="47"/>
      <c r="V18" s="47"/>
      <c r="W18" s="47"/>
      <c r="X18" s="47"/>
    </row>
    <row r="19" spans="1:26" ht="15" customHeight="1" x14ac:dyDescent="0.2">
      <c r="A19" s="48"/>
      <c r="B19" s="48" t="s">
        <v>188</v>
      </c>
      <c r="F19" s="160">
        <v>0</v>
      </c>
      <c r="G19" s="160"/>
      <c r="H19" s="160">
        <v>0</v>
      </c>
      <c r="I19" s="160"/>
      <c r="J19" s="160">
        <v>0</v>
      </c>
      <c r="K19" s="160"/>
      <c r="L19" s="160">
        <v>0</v>
      </c>
      <c r="M19" s="160"/>
      <c r="N19" s="160">
        <v>0</v>
      </c>
      <c r="O19" s="160"/>
      <c r="P19" s="160">
        <v>0</v>
      </c>
      <c r="Q19" s="160"/>
      <c r="R19" s="160">
        <v>-134</v>
      </c>
      <c r="S19" s="160"/>
      <c r="T19" s="159">
        <f>SUM(F19:R19)</f>
        <v>-134</v>
      </c>
      <c r="U19" s="160"/>
      <c r="V19" s="160">
        <v>-7866</v>
      </c>
      <c r="W19" s="160"/>
      <c r="X19" s="47">
        <f>SUM(T19:V19)</f>
        <v>-8000</v>
      </c>
    </row>
    <row r="20" spans="1:26" ht="15" customHeight="1" x14ac:dyDescent="0.2">
      <c r="A20" s="145" t="s">
        <v>195</v>
      </c>
    </row>
    <row r="21" spans="1:26" ht="15" customHeight="1" x14ac:dyDescent="0.2">
      <c r="A21" s="145"/>
      <c r="B21" s="33" t="s">
        <v>196</v>
      </c>
      <c r="D21" s="33"/>
      <c r="R21" s="33"/>
      <c r="S21" s="33"/>
    </row>
    <row r="22" spans="1:26" ht="15" customHeight="1" x14ac:dyDescent="0.2">
      <c r="A22" s="145"/>
      <c r="B22" s="33" t="s">
        <v>197</v>
      </c>
      <c r="F22" s="160">
        <v>0</v>
      </c>
      <c r="G22" s="160"/>
      <c r="H22" s="160">
        <v>0</v>
      </c>
      <c r="I22" s="160"/>
      <c r="J22" s="160">
        <v>0</v>
      </c>
      <c r="K22" s="160"/>
      <c r="L22" s="160">
        <v>0</v>
      </c>
      <c r="M22" s="160"/>
      <c r="N22" s="160">
        <v>0</v>
      </c>
      <c r="O22" s="160"/>
      <c r="P22" s="160">
        <v>0</v>
      </c>
      <c r="Q22" s="160"/>
      <c r="R22" s="160">
        <v>0</v>
      </c>
      <c r="S22" s="160"/>
      <c r="T22" s="159">
        <f>SUM(F22:R22)</f>
        <v>0</v>
      </c>
      <c r="U22" s="160"/>
      <c r="V22" s="160">
        <v>27000</v>
      </c>
      <c r="W22" s="160"/>
      <c r="X22" s="160">
        <f>SUM(T22:V22)</f>
        <v>27000</v>
      </c>
    </row>
    <row r="23" spans="1:26" ht="15" customHeight="1" x14ac:dyDescent="0.2">
      <c r="A23" s="48" t="s">
        <v>181</v>
      </c>
      <c r="R23" s="33"/>
      <c r="S23" s="33"/>
    </row>
    <row r="24" spans="1:26" ht="15" customHeight="1" x14ac:dyDescent="0.2">
      <c r="A24" s="48"/>
      <c r="B24" s="33" t="s">
        <v>182</v>
      </c>
      <c r="F24" s="161">
        <v>0</v>
      </c>
      <c r="G24" s="162"/>
      <c r="H24" s="161">
        <v>0</v>
      </c>
      <c r="I24" s="162"/>
      <c r="J24" s="161">
        <v>0</v>
      </c>
      <c r="K24" s="162"/>
      <c r="L24" s="161">
        <v>0</v>
      </c>
      <c r="M24" s="163"/>
      <c r="N24" s="164">
        <f>'P&amp;L (three-month)-Eng 5-6'!I96</f>
        <v>-1622</v>
      </c>
      <c r="O24" s="163"/>
      <c r="P24" s="161">
        <v>-1734</v>
      </c>
      <c r="Q24" s="165"/>
      <c r="R24" s="161">
        <v>0</v>
      </c>
      <c r="S24" s="165"/>
      <c r="T24" s="166">
        <f>SUM(F24:R24)</f>
        <v>-3356</v>
      </c>
      <c r="U24" s="163"/>
      <c r="V24" s="167">
        <v>-68</v>
      </c>
      <c r="W24" s="163"/>
      <c r="X24" s="168">
        <f>SUM(T24:V24)</f>
        <v>-3424</v>
      </c>
      <c r="Z24" s="217"/>
    </row>
    <row r="25" spans="1:26" ht="6" customHeight="1" x14ac:dyDescent="0.2"/>
    <row r="26" spans="1:26" ht="15" customHeight="1" x14ac:dyDescent="0.2">
      <c r="A26" s="32" t="s">
        <v>183</v>
      </c>
    </row>
    <row r="27" spans="1:26" ht="15" customHeight="1" thickBot="1" x14ac:dyDescent="0.25">
      <c r="A27" s="46"/>
      <c r="B27" s="32" t="s">
        <v>220</v>
      </c>
      <c r="F27" s="141">
        <f>SUM(F16:F24)</f>
        <v>338350</v>
      </c>
      <c r="H27" s="141">
        <f>SUM(H16:H24)</f>
        <v>603999</v>
      </c>
      <c r="J27" s="141">
        <f>SUM(J16:J24)</f>
        <v>78563</v>
      </c>
      <c r="L27" s="141">
        <f>SUM(L16:L24)</f>
        <v>21955</v>
      </c>
      <c r="N27" s="141">
        <f>SUM(N16:N24)</f>
        <v>144928</v>
      </c>
      <c r="P27" s="141">
        <f>SUM(P16:P24)</f>
        <v>-15320</v>
      </c>
      <c r="Q27" s="47"/>
      <c r="R27" s="141">
        <f>SUM(R16:R24)</f>
        <v>-134</v>
      </c>
      <c r="S27" s="35"/>
      <c r="T27" s="141">
        <f>SUM(T16:T24)</f>
        <v>1172341</v>
      </c>
      <c r="V27" s="141">
        <f>SUM(V16:V24)</f>
        <v>47933</v>
      </c>
      <c r="X27" s="141">
        <f>SUM(X16:X24)</f>
        <v>1220274</v>
      </c>
    </row>
    <row r="28" spans="1:26" ht="12.75" customHeight="1" thickTop="1" x14ac:dyDescent="0.2">
      <c r="A28" s="46"/>
      <c r="F28" s="47"/>
      <c r="H28" s="47"/>
      <c r="J28" s="47"/>
      <c r="L28" s="47"/>
      <c r="N28" s="47"/>
      <c r="P28" s="47"/>
      <c r="Q28" s="47"/>
      <c r="R28" s="35"/>
      <c r="S28" s="35"/>
      <c r="T28" s="47"/>
      <c r="V28" s="47"/>
      <c r="X28" s="47"/>
    </row>
    <row r="29" spans="1:26" ht="15" customHeight="1" x14ac:dyDescent="0.2">
      <c r="A29" s="46" t="s">
        <v>232</v>
      </c>
      <c r="R29" s="33"/>
      <c r="S29" s="33"/>
    </row>
    <row r="30" spans="1:26" ht="15" customHeight="1" x14ac:dyDescent="0.2">
      <c r="A30" s="46"/>
      <c r="B30" s="32" t="s">
        <v>231</v>
      </c>
      <c r="F30" s="183">
        <v>338350</v>
      </c>
      <c r="G30" s="47"/>
      <c r="H30" s="183">
        <v>603999</v>
      </c>
      <c r="I30" s="47"/>
      <c r="J30" s="183">
        <v>78563</v>
      </c>
      <c r="K30" s="47"/>
      <c r="L30" s="183">
        <v>23776</v>
      </c>
      <c r="M30" s="47"/>
      <c r="N30" s="183">
        <v>119278</v>
      </c>
      <c r="O30" s="47"/>
      <c r="P30" s="183">
        <v>-17390</v>
      </c>
      <c r="Q30" s="47"/>
      <c r="R30" s="188">
        <v>-134</v>
      </c>
      <c r="S30" s="35"/>
      <c r="T30" s="183">
        <f>SUM(F30:R30)</f>
        <v>1146442</v>
      </c>
      <c r="U30" s="47"/>
      <c r="V30" s="183">
        <v>47052</v>
      </c>
      <c r="W30" s="47"/>
      <c r="X30" s="183">
        <f>SUM(T30:V30)</f>
        <v>1193494</v>
      </c>
      <c r="Z30" s="217"/>
    </row>
    <row r="31" spans="1:26" ht="15" customHeight="1" x14ac:dyDescent="0.2">
      <c r="A31" s="145" t="s">
        <v>229</v>
      </c>
      <c r="F31" s="183"/>
      <c r="G31" s="47"/>
      <c r="H31" s="183"/>
      <c r="I31" s="47"/>
      <c r="J31" s="183"/>
      <c r="K31" s="47"/>
      <c r="L31" s="183"/>
      <c r="M31" s="47"/>
      <c r="N31" s="183"/>
      <c r="O31" s="47"/>
      <c r="P31" s="183"/>
      <c r="Q31" s="47"/>
      <c r="R31" s="188"/>
      <c r="S31" s="35"/>
      <c r="T31" s="183"/>
      <c r="U31" s="47"/>
      <c r="V31" s="183"/>
      <c r="W31" s="47"/>
      <c r="X31" s="183"/>
    </row>
    <row r="32" spans="1:26" ht="15" customHeight="1" x14ac:dyDescent="0.2">
      <c r="A32" s="48"/>
      <c r="B32" s="48" t="s">
        <v>230</v>
      </c>
      <c r="D32" s="147">
        <v>4</v>
      </c>
      <c r="F32" s="184">
        <v>0</v>
      </c>
      <c r="G32" s="49"/>
      <c r="H32" s="184">
        <v>0</v>
      </c>
      <c r="I32" s="49"/>
      <c r="J32" s="184">
        <v>0</v>
      </c>
      <c r="K32" s="49"/>
      <c r="L32" s="184">
        <v>0</v>
      </c>
      <c r="N32" s="187">
        <v>-359</v>
      </c>
      <c r="P32" s="184">
        <v>0</v>
      </c>
      <c r="Q32" s="36"/>
      <c r="R32" s="189">
        <v>0</v>
      </c>
      <c r="S32" s="36"/>
      <c r="T32" s="191">
        <f>SUM(F32:R32)</f>
        <v>-359</v>
      </c>
      <c r="V32" s="192">
        <v>0</v>
      </c>
      <c r="X32" s="193">
        <f>SUM(T32:V32)</f>
        <v>-359</v>
      </c>
    </row>
    <row r="33" spans="1:26" ht="6" customHeight="1" x14ac:dyDescent="0.2">
      <c r="F33" s="185"/>
      <c r="H33" s="185"/>
      <c r="J33" s="185"/>
      <c r="L33" s="185"/>
      <c r="N33" s="185"/>
      <c r="P33" s="185"/>
      <c r="R33" s="190"/>
      <c r="T33" s="185"/>
      <c r="V33" s="185"/>
      <c r="X33" s="185"/>
    </row>
    <row r="34" spans="1:26" ht="15" customHeight="1" x14ac:dyDescent="0.2">
      <c r="A34" s="110" t="s">
        <v>232</v>
      </c>
      <c r="B34" s="110"/>
      <c r="F34" s="185"/>
      <c r="H34" s="185"/>
      <c r="J34" s="185"/>
      <c r="L34" s="185"/>
      <c r="N34" s="185"/>
      <c r="P34" s="185"/>
      <c r="R34" s="190"/>
      <c r="T34" s="185"/>
      <c r="V34" s="185"/>
      <c r="X34" s="185"/>
    </row>
    <row r="35" spans="1:26" ht="15" customHeight="1" x14ac:dyDescent="0.2">
      <c r="A35" s="110"/>
      <c r="B35" s="110" t="s">
        <v>233</v>
      </c>
      <c r="F35" s="208">
        <f>SUM(F30:F32)</f>
        <v>338350</v>
      </c>
      <c r="H35" s="208">
        <f>SUM(H30:H32)</f>
        <v>603999</v>
      </c>
      <c r="J35" s="208">
        <f>SUM(J30:J32)</f>
        <v>78563</v>
      </c>
      <c r="L35" s="208">
        <f>SUM(L30:L32)</f>
        <v>23776</v>
      </c>
      <c r="N35" s="208">
        <f>SUM(N30:N32)</f>
        <v>118919</v>
      </c>
      <c r="P35" s="208">
        <f>SUM(P30:P32)</f>
        <v>-17390</v>
      </c>
      <c r="R35" s="208">
        <f>SUM(R30:R32)</f>
        <v>-134</v>
      </c>
      <c r="T35" s="208">
        <f>SUM(T30:T32)</f>
        <v>1146083</v>
      </c>
      <c r="V35" s="208">
        <f>SUM(V30:V32)</f>
        <v>47052</v>
      </c>
      <c r="X35" s="208">
        <f>SUM(X30:X32)</f>
        <v>1193135</v>
      </c>
    </row>
    <row r="36" spans="1:26" ht="15" customHeight="1" x14ac:dyDescent="0.2">
      <c r="A36" s="48" t="s">
        <v>221</v>
      </c>
      <c r="B36" s="48"/>
      <c r="F36" s="183"/>
      <c r="G36" s="47"/>
      <c r="H36" s="183"/>
      <c r="I36" s="47"/>
      <c r="J36" s="183"/>
      <c r="K36" s="47"/>
      <c r="L36" s="183"/>
      <c r="M36" s="47"/>
      <c r="N36" s="183"/>
      <c r="O36" s="47"/>
      <c r="P36" s="183"/>
      <c r="Q36" s="47"/>
      <c r="R36" s="188"/>
      <c r="S36" s="35"/>
      <c r="T36" s="183"/>
      <c r="U36" s="47"/>
      <c r="V36" s="183"/>
      <c r="W36" s="47"/>
      <c r="X36" s="183"/>
    </row>
    <row r="37" spans="1:26" ht="15" customHeight="1" x14ac:dyDescent="0.2">
      <c r="A37" s="48"/>
      <c r="B37" s="33" t="s">
        <v>222</v>
      </c>
      <c r="F37" s="184">
        <v>0</v>
      </c>
      <c r="G37" s="49"/>
      <c r="H37" s="184">
        <v>0</v>
      </c>
      <c r="I37" s="49"/>
      <c r="J37" s="184">
        <v>0</v>
      </c>
      <c r="K37" s="49"/>
      <c r="L37" s="184">
        <v>0</v>
      </c>
      <c r="N37" s="187">
        <f>+'P&amp;L (three-month)-Eng 5-6'!G96</f>
        <v>-27066</v>
      </c>
      <c r="P37" s="184">
        <f>+'P&amp;L (three-month)-Eng 5-6'!G76</f>
        <v>-788</v>
      </c>
      <c r="Q37" s="36"/>
      <c r="R37" s="189">
        <v>0</v>
      </c>
      <c r="S37" s="36"/>
      <c r="T37" s="191">
        <f>SUM(F37:R37)</f>
        <v>-27854</v>
      </c>
      <c r="V37" s="192">
        <f>+'P&amp;L (three-month)-Eng 5-6'!G97</f>
        <v>209</v>
      </c>
      <c r="X37" s="193">
        <f>SUM(T37:V37)</f>
        <v>-27645</v>
      </c>
      <c r="Z37" s="217"/>
    </row>
    <row r="38" spans="1:26" ht="6" customHeight="1" x14ac:dyDescent="0.2">
      <c r="F38" s="185"/>
      <c r="H38" s="185"/>
      <c r="J38" s="185"/>
      <c r="L38" s="185"/>
      <c r="N38" s="185"/>
      <c r="P38" s="185"/>
      <c r="R38" s="190"/>
      <c r="T38" s="185"/>
      <c r="V38" s="185"/>
      <c r="X38" s="185"/>
    </row>
    <row r="39" spans="1:26" ht="15" customHeight="1" x14ac:dyDescent="0.2">
      <c r="A39" s="32" t="s">
        <v>183</v>
      </c>
      <c r="F39" s="185"/>
      <c r="H39" s="185"/>
      <c r="J39" s="185"/>
      <c r="L39" s="185"/>
      <c r="N39" s="185"/>
      <c r="P39" s="185"/>
      <c r="R39" s="190"/>
      <c r="T39" s="185"/>
      <c r="V39" s="185"/>
      <c r="X39" s="185"/>
    </row>
    <row r="40" spans="1:26" ht="15" customHeight="1" thickBot="1" x14ac:dyDescent="0.25">
      <c r="B40" s="46" t="s">
        <v>219</v>
      </c>
      <c r="F40" s="186">
        <f>SUM(F35:F37)</f>
        <v>338350</v>
      </c>
      <c r="H40" s="186">
        <f>SUM(H35:H37)</f>
        <v>603999</v>
      </c>
      <c r="J40" s="186">
        <f>SUM(J35:J37)</f>
        <v>78563</v>
      </c>
      <c r="L40" s="186">
        <f>SUM(L35:L37)</f>
        <v>23776</v>
      </c>
      <c r="N40" s="186">
        <f>SUM(N35:N37)</f>
        <v>91853</v>
      </c>
      <c r="P40" s="186">
        <f>SUM(P35:P37)</f>
        <v>-18178</v>
      </c>
      <c r="Q40" s="47"/>
      <c r="R40" s="186">
        <f>SUM(R35:R37)</f>
        <v>-134</v>
      </c>
      <c r="S40" s="35"/>
      <c r="T40" s="186">
        <f>SUM(T35:T37)</f>
        <v>1118229</v>
      </c>
      <c r="V40" s="186">
        <f>SUM(V35:V37)</f>
        <v>47261</v>
      </c>
      <c r="X40" s="186">
        <f>SUM(X35:X37)</f>
        <v>1165490</v>
      </c>
      <c r="Z40" s="217"/>
    </row>
    <row r="41" spans="1:26" ht="15.95" customHeight="1" thickTop="1" x14ac:dyDescent="0.2">
      <c r="B41" s="46"/>
      <c r="F41" s="47"/>
      <c r="H41" s="47"/>
      <c r="J41" s="47"/>
      <c r="L41" s="47"/>
      <c r="N41" s="47"/>
      <c r="P41" s="47"/>
      <c r="Q41" s="47"/>
      <c r="R41" s="47"/>
      <c r="S41" s="35"/>
      <c r="T41" s="47"/>
      <c r="V41" s="47"/>
      <c r="X41" s="47"/>
    </row>
    <row r="42" spans="1:26" ht="15.95" customHeight="1" x14ac:dyDescent="0.2">
      <c r="B42" s="46"/>
      <c r="F42" s="47"/>
      <c r="H42" s="47"/>
      <c r="J42" s="47"/>
      <c r="L42" s="47"/>
      <c r="N42" s="47"/>
      <c r="P42" s="47"/>
      <c r="Q42" s="47"/>
      <c r="R42" s="47"/>
      <c r="S42" s="35"/>
      <c r="T42" s="47"/>
      <c r="V42" s="47"/>
      <c r="X42" s="47"/>
    </row>
    <row r="43" spans="1:26" ht="15.95" customHeight="1" x14ac:dyDescent="0.2">
      <c r="B43" s="46"/>
      <c r="F43" s="47"/>
      <c r="H43" s="47"/>
      <c r="J43" s="47"/>
      <c r="L43" s="47"/>
      <c r="N43" s="47"/>
      <c r="P43" s="47"/>
      <c r="Q43" s="47"/>
      <c r="R43" s="47"/>
      <c r="S43" s="35"/>
      <c r="T43" s="47"/>
      <c r="V43" s="47"/>
      <c r="X43" s="47"/>
    </row>
    <row r="44" spans="1:26" s="157" customFormat="1" ht="21.95" customHeight="1" x14ac:dyDescent="0.2">
      <c r="A44" s="230" t="s">
        <v>266</v>
      </c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Z44" s="218"/>
    </row>
  </sheetData>
  <mergeCells count="5">
    <mergeCell ref="F6:X6"/>
    <mergeCell ref="F7:T7"/>
    <mergeCell ref="L9:N9"/>
    <mergeCell ref="A44:X44"/>
    <mergeCell ref="P8:S8"/>
  </mergeCells>
  <pageMargins left="0.4" right="0.4" top="0.5" bottom="0.6" header="0.49" footer="0.4"/>
  <pageSetup paperSize="9" scale="85" firstPageNumber="7" orientation="landscape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V37"/>
  <sheetViews>
    <sheetView topLeftCell="A12" zoomScale="85" zoomScaleNormal="85" zoomScaleSheetLayoutView="90" workbookViewId="0">
      <selection activeCell="V13" sqref="V13:V34"/>
    </sheetView>
  </sheetViews>
  <sheetFormatPr defaultColWidth="9" defaultRowHeight="16.5" customHeight="1" x14ac:dyDescent="0.2"/>
  <cols>
    <col min="1" max="2" width="1.375" style="6" customWidth="1"/>
    <col min="3" max="3" width="11.25" style="6" customWidth="1"/>
    <col min="4" max="4" width="19.875" style="6" customWidth="1"/>
    <col min="5" max="5" width="3.5" style="6" customWidth="1"/>
    <col min="6" max="6" width="5.125" style="6" customWidth="1"/>
    <col min="7" max="7" width="0.875" style="6" customWidth="1"/>
    <col min="8" max="8" width="11.625" style="6" customWidth="1"/>
    <col min="9" max="9" width="0.875" style="6" customWidth="1"/>
    <col min="10" max="10" width="11.5" style="6" customWidth="1"/>
    <col min="11" max="11" width="0.875" style="6" customWidth="1"/>
    <col min="12" max="12" width="11.625" style="6" customWidth="1"/>
    <col min="13" max="13" width="0.875" style="6" customWidth="1"/>
    <col min="14" max="14" width="11.625" style="6" customWidth="1"/>
    <col min="15" max="15" width="0.875" style="6" customWidth="1"/>
    <col min="16" max="16" width="12.125" style="6" customWidth="1"/>
    <col min="17" max="17" width="0.875" style="6" customWidth="1"/>
    <col min="18" max="18" width="15.875" style="6" customWidth="1"/>
    <col min="19" max="19" width="0.875" style="6" customWidth="1"/>
    <col min="20" max="20" width="11.25" style="6" customWidth="1"/>
    <col min="21" max="21" width="9" style="6"/>
    <col min="22" max="22" width="9" style="219"/>
    <col min="23" max="16384" width="9" style="6"/>
  </cols>
  <sheetData>
    <row r="1" spans="1:22" ht="16.5" customHeight="1" x14ac:dyDescent="0.2">
      <c r="A1" s="1" t="str">
        <f>+'P&amp;L (three-month)-Eng 5-6'!A1</f>
        <v>Siamraj Public Company Limited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4"/>
      <c r="R1" s="3"/>
      <c r="S1" s="3"/>
      <c r="T1" s="5"/>
    </row>
    <row r="2" spans="1:22" ht="16.5" customHeight="1" x14ac:dyDescent="0.2">
      <c r="A2" s="7" t="s">
        <v>141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2" s="10" customFormat="1" ht="16.5" customHeight="1" x14ac:dyDescent="0.2">
      <c r="A3" s="8" t="str">
        <f>+'Eng 7'!A3</f>
        <v>For the three-month period ended 31 March 2020 (Unaudited)</v>
      </c>
      <c r="B3" s="8"/>
      <c r="C3" s="8"/>
      <c r="D3" s="8"/>
      <c r="E3" s="8"/>
      <c r="F3" s="8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V3" s="220"/>
    </row>
    <row r="6" spans="1:22" ht="16.5" customHeight="1" x14ac:dyDescent="0.2">
      <c r="A6" s="11"/>
      <c r="B6" s="11"/>
      <c r="C6" s="11"/>
      <c r="D6" s="11"/>
      <c r="E6" s="11"/>
      <c r="F6" s="11"/>
      <c r="G6" s="11"/>
      <c r="H6" s="232" t="s">
        <v>142</v>
      </c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2" ht="16.5" customHeight="1" x14ac:dyDescent="0.2">
      <c r="A7" s="11"/>
      <c r="B7" s="11"/>
      <c r="C7" s="11"/>
      <c r="D7" s="11"/>
      <c r="E7" s="11"/>
      <c r="F7" s="11"/>
      <c r="G7" s="11"/>
      <c r="H7" s="235" t="s">
        <v>71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80"/>
      <c r="T7" s="12"/>
    </row>
    <row r="8" spans="1:22" ht="16.5" customHeight="1" x14ac:dyDescent="0.2">
      <c r="A8" s="11"/>
      <c r="B8" s="11"/>
      <c r="C8" s="11"/>
      <c r="D8" s="11"/>
      <c r="H8" s="16"/>
      <c r="I8" s="16"/>
      <c r="J8" s="19"/>
      <c r="K8" s="19"/>
      <c r="L8" s="19"/>
      <c r="M8" s="19"/>
      <c r="N8" s="19"/>
      <c r="O8" s="19"/>
      <c r="P8" s="19"/>
      <c r="Q8" s="4"/>
      <c r="R8" s="18" t="s">
        <v>72</v>
      </c>
      <c r="S8" s="12"/>
      <c r="T8" s="3"/>
    </row>
    <row r="9" spans="1:22" ht="16.5" customHeight="1" x14ac:dyDescent="0.2">
      <c r="H9" s="19"/>
      <c r="I9" s="19"/>
      <c r="J9" s="17"/>
      <c r="K9" s="17"/>
      <c r="L9" s="17"/>
      <c r="M9" s="17"/>
      <c r="N9" s="233" t="s">
        <v>42</v>
      </c>
      <c r="O9" s="233"/>
      <c r="P9" s="233"/>
      <c r="Q9" s="81"/>
      <c r="R9" s="82" t="s">
        <v>73</v>
      </c>
      <c r="S9" s="17"/>
      <c r="T9" s="19"/>
    </row>
    <row r="10" spans="1:22" ht="16.5" customHeight="1" x14ac:dyDescent="0.2">
      <c r="H10" s="18" t="s">
        <v>74</v>
      </c>
      <c r="I10" s="19"/>
      <c r="J10" s="17"/>
      <c r="K10" s="17"/>
      <c r="L10" s="17" t="s">
        <v>75</v>
      </c>
      <c r="M10" s="17"/>
      <c r="N10" s="12"/>
      <c r="O10" s="12"/>
      <c r="P10" s="12"/>
      <c r="Q10" s="81"/>
      <c r="R10" s="17" t="s">
        <v>130</v>
      </c>
      <c r="S10" s="17"/>
      <c r="T10" s="18"/>
    </row>
    <row r="11" spans="1:22" ht="16.5" customHeight="1" x14ac:dyDescent="0.2">
      <c r="H11" s="18" t="s">
        <v>77</v>
      </c>
      <c r="I11" s="12"/>
      <c r="J11" s="17" t="s">
        <v>75</v>
      </c>
      <c r="K11" s="12"/>
      <c r="L11" s="17" t="s">
        <v>78</v>
      </c>
      <c r="M11" s="12"/>
      <c r="N11" s="18" t="s">
        <v>79</v>
      </c>
      <c r="O11" s="12"/>
      <c r="P11" s="12"/>
      <c r="Q11" s="83"/>
      <c r="R11" s="17" t="s">
        <v>257</v>
      </c>
      <c r="S11" s="20"/>
      <c r="T11" s="18" t="s">
        <v>76</v>
      </c>
    </row>
    <row r="12" spans="1:22" ht="16.5" customHeight="1" x14ac:dyDescent="0.2">
      <c r="H12" s="18" t="s">
        <v>82</v>
      </c>
      <c r="I12" s="17"/>
      <c r="J12" s="17" t="s">
        <v>82</v>
      </c>
      <c r="K12" s="17"/>
      <c r="L12" s="17" t="s">
        <v>83</v>
      </c>
      <c r="M12" s="17"/>
      <c r="N12" s="18" t="s">
        <v>84</v>
      </c>
      <c r="O12" s="12"/>
      <c r="P12" s="18" t="s">
        <v>44</v>
      </c>
      <c r="Q12" s="83"/>
      <c r="R12" s="17" t="s">
        <v>258</v>
      </c>
      <c r="S12" s="20"/>
      <c r="T12" s="18" t="s">
        <v>87</v>
      </c>
    </row>
    <row r="13" spans="1:22" ht="16.5" customHeight="1" x14ac:dyDescent="0.2">
      <c r="E13" s="21"/>
      <c r="F13" s="213" t="s">
        <v>63</v>
      </c>
      <c r="H13" s="22" t="s">
        <v>7</v>
      </c>
      <c r="I13" s="12"/>
      <c r="J13" s="22" t="s">
        <v>7</v>
      </c>
      <c r="K13" s="12"/>
      <c r="L13" s="22" t="s">
        <v>7</v>
      </c>
      <c r="M13" s="12"/>
      <c r="N13" s="22" t="s">
        <v>7</v>
      </c>
      <c r="O13" s="12"/>
      <c r="P13" s="22" t="s">
        <v>7</v>
      </c>
      <c r="Q13" s="83"/>
      <c r="R13" s="22" t="s">
        <v>7</v>
      </c>
      <c r="S13" s="12"/>
      <c r="T13" s="22" t="s">
        <v>7</v>
      </c>
    </row>
    <row r="14" spans="1:22" ht="16.5" customHeight="1" x14ac:dyDescent="0.2">
      <c r="A14" s="13"/>
      <c r="P14" s="5"/>
      <c r="T14" s="5"/>
    </row>
    <row r="15" spans="1:22" ht="16.5" customHeight="1" x14ac:dyDescent="0.2">
      <c r="A15" s="23" t="s">
        <v>171</v>
      </c>
      <c r="H15" s="24">
        <v>338350</v>
      </c>
      <c r="I15" s="24"/>
      <c r="J15" s="24">
        <v>603999</v>
      </c>
      <c r="K15" s="24"/>
      <c r="L15" s="24">
        <v>78563</v>
      </c>
      <c r="M15" s="24"/>
      <c r="N15" s="24">
        <v>21955</v>
      </c>
      <c r="O15" s="24"/>
      <c r="P15" s="24">
        <v>112595</v>
      </c>
      <c r="Q15" s="24"/>
      <c r="R15" s="24">
        <v>-13586</v>
      </c>
      <c r="S15" s="24"/>
      <c r="T15" s="24">
        <f>SUM(R15,P15,N15,L15,J15,H15)</f>
        <v>1141876</v>
      </c>
    </row>
    <row r="16" spans="1:22" ht="16.5" customHeight="1" x14ac:dyDescent="0.2">
      <c r="A16" s="25" t="s">
        <v>163</v>
      </c>
      <c r="H16" s="26">
        <v>0</v>
      </c>
      <c r="I16" s="27"/>
      <c r="J16" s="26">
        <v>0</v>
      </c>
      <c r="K16" s="27"/>
      <c r="L16" s="26">
        <v>0</v>
      </c>
      <c r="M16" s="27"/>
      <c r="N16" s="26">
        <v>0</v>
      </c>
      <c r="P16" s="138">
        <v>-4821</v>
      </c>
      <c r="R16" s="26">
        <v>-1734</v>
      </c>
      <c r="S16" s="16"/>
      <c r="T16" s="139">
        <f>SUM(R16,P16,N16,L16,J16,H16)</f>
        <v>-6555</v>
      </c>
      <c r="V16" s="221"/>
    </row>
    <row r="17" spans="1:22" ht="16.5" customHeight="1" x14ac:dyDescent="0.2">
      <c r="A17" s="13"/>
      <c r="P17" s="5"/>
      <c r="T17" s="5"/>
    </row>
    <row r="18" spans="1:22" ht="16.5" customHeight="1" thickBot="1" x14ac:dyDescent="0.25">
      <c r="A18" s="23" t="s">
        <v>172</v>
      </c>
      <c r="H18" s="140">
        <f>SUM(H15:H16)</f>
        <v>338350</v>
      </c>
      <c r="J18" s="140">
        <f>SUM(J15:J16)</f>
        <v>603999</v>
      </c>
      <c r="L18" s="140">
        <f>SUM(L15:L16)</f>
        <v>78563</v>
      </c>
      <c r="N18" s="140">
        <f>SUM(N15:N16)</f>
        <v>21955</v>
      </c>
      <c r="P18" s="140">
        <f>SUM(P15:P16)</f>
        <v>107774</v>
      </c>
      <c r="R18" s="140">
        <f>SUM(R15:R16)</f>
        <v>-15320</v>
      </c>
      <c r="S18" s="24"/>
      <c r="T18" s="140">
        <f>SUM(T15:T16)</f>
        <v>1135321</v>
      </c>
    </row>
    <row r="19" spans="1:22" ht="12.75" thickTop="1" x14ac:dyDescent="0.2"/>
    <row r="20" spans="1:22" ht="12" x14ac:dyDescent="0.2"/>
    <row r="21" spans="1:22" ht="16.5" customHeight="1" x14ac:dyDescent="0.2">
      <c r="A21" s="23" t="s">
        <v>232</v>
      </c>
      <c r="H21" s="194"/>
      <c r="I21" s="24"/>
      <c r="J21" s="194"/>
      <c r="K21" s="24"/>
      <c r="L21" s="194"/>
      <c r="M21" s="24"/>
      <c r="N21" s="194"/>
      <c r="O21" s="24"/>
      <c r="P21" s="194"/>
      <c r="Q21" s="24"/>
      <c r="R21" s="194"/>
      <c r="S21" s="24"/>
      <c r="T21" s="194"/>
    </row>
    <row r="22" spans="1:22" ht="16.5" customHeight="1" x14ac:dyDescent="0.2">
      <c r="A22" s="23"/>
      <c r="B22" s="13" t="s">
        <v>231</v>
      </c>
      <c r="H22" s="194">
        <v>338350</v>
      </c>
      <c r="I22" s="24"/>
      <c r="J22" s="194">
        <v>603999</v>
      </c>
      <c r="K22" s="24"/>
      <c r="L22" s="194">
        <v>78563</v>
      </c>
      <c r="M22" s="24"/>
      <c r="N22" s="194">
        <v>23776</v>
      </c>
      <c r="O22" s="24"/>
      <c r="P22" s="194">
        <v>102153</v>
      </c>
      <c r="Q22" s="24"/>
      <c r="R22" s="194">
        <v>-17390</v>
      </c>
      <c r="S22" s="24"/>
      <c r="T22" s="194">
        <f>SUM(R22,P22,N22,L22,J22,H22)</f>
        <v>1129451</v>
      </c>
      <c r="V22" s="221"/>
    </row>
    <row r="23" spans="1:22" ht="16.5" customHeight="1" x14ac:dyDescent="0.2">
      <c r="A23" s="209" t="s">
        <v>229</v>
      </c>
      <c r="H23" s="194"/>
      <c r="I23" s="24"/>
      <c r="J23" s="194"/>
      <c r="K23" s="24"/>
      <c r="L23" s="194"/>
      <c r="M23" s="24"/>
      <c r="N23" s="194"/>
      <c r="O23" s="24"/>
      <c r="P23" s="194"/>
      <c r="Q23" s="24"/>
      <c r="R23" s="194"/>
      <c r="S23" s="24"/>
      <c r="T23" s="194"/>
    </row>
    <row r="24" spans="1:22" ht="16.5" customHeight="1" x14ac:dyDescent="0.2">
      <c r="A24" s="25"/>
      <c r="B24" s="6" t="s">
        <v>230</v>
      </c>
      <c r="F24" s="210">
        <v>4</v>
      </c>
      <c r="H24" s="172">
        <v>0</v>
      </c>
      <c r="I24" s="27"/>
      <c r="J24" s="172">
        <v>0</v>
      </c>
      <c r="K24" s="27"/>
      <c r="L24" s="172">
        <v>0</v>
      </c>
      <c r="M24" s="27"/>
      <c r="N24" s="172">
        <v>0</v>
      </c>
      <c r="P24" s="196">
        <v>-359</v>
      </c>
      <c r="R24" s="172">
        <v>0</v>
      </c>
      <c r="S24" s="16"/>
      <c r="T24" s="197">
        <f>SUM(R24,P24,N24,L24,J24,H24)</f>
        <v>-359</v>
      </c>
    </row>
    <row r="25" spans="1:22" ht="6.75" customHeight="1" x14ac:dyDescent="0.2">
      <c r="H25" s="180"/>
      <c r="J25" s="180"/>
      <c r="L25" s="180"/>
      <c r="N25" s="180"/>
      <c r="P25" s="180"/>
      <c r="R25" s="180"/>
      <c r="T25" s="180"/>
    </row>
    <row r="26" spans="1:22" ht="16.5" customHeight="1" x14ac:dyDescent="0.2">
      <c r="A26" s="56" t="s">
        <v>232</v>
      </c>
      <c r="B26" s="56"/>
      <c r="G26" s="210"/>
      <c r="H26" s="194"/>
      <c r="I26" s="24"/>
      <c r="J26" s="194"/>
      <c r="K26" s="24"/>
      <c r="L26" s="194"/>
      <c r="M26" s="24"/>
      <c r="N26" s="194"/>
      <c r="O26" s="24"/>
      <c r="P26" s="194"/>
      <c r="Q26" s="24"/>
      <c r="R26" s="194"/>
      <c r="S26" s="24"/>
      <c r="T26" s="194"/>
    </row>
    <row r="27" spans="1:22" ht="16.5" customHeight="1" x14ac:dyDescent="0.2">
      <c r="A27" s="56"/>
      <c r="B27" s="56" t="s">
        <v>233</v>
      </c>
      <c r="G27" s="210"/>
      <c r="H27" s="194">
        <f>SUM(H22:H24)</f>
        <v>338350</v>
      </c>
      <c r="I27" s="24"/>
      <c r="J27" s="194">
        <f>SUM(J22:J24)</f>
        <v>603999</v>
      </c>
      <c r="K27" s="24"/>
      <c r="L27" s="194">
        <f>SUM(L22:L24)</f>
        <v>78563</v>
      </c>
      <c r="M27" s="24"/>
      <c r="N27" s="194">
        <f>SUM(N22:N24)</f>
        <v>23776</v>
      </c>
      <c r="O27" s="24"/>
      <c r="P27" s="194">
        <f>SUM(P22:P24)</f>
        <v>101794</v>
      </c>
      <c r="Q27" s="24"/>
      <c r="R27" s="194">
        <f>SUM(R22:R24)</f>
        <v>-17390</v>
      </c>
      <c r="S27" s="24"/>
      <c r="T27" s="194">
        <f>SUM(T22:T24)</f>
        <v>1129092</v>
      </c>
    </row>
    <row r="28" spans="1:22" ht="16.5" customHeight="1" x14ac:dyDescent="0.2">
      <c r="A28" s="25" t="s">
        <v>163</v>
      </c>
      <c r="H28" s="172">
        <v>0</v>
      </c>
      <c r="I28" s="27"/>
      <c r="J28" s="172">
        <v>0</v>
      </c>
      <c r="K28" s="27"/>
      <c r="L28" s="172">
        <v>0</v>
      </c>
      <c r="M28" s="27"/>
      <c r="N28" s="172">
        <v>0</v>
      </c>
      <c r="P28" s="196">
        <f>+'P&amp;L (three-month)-Eng 5-6'!K96</f>
        <v>-28737</v>
      </c>
      <c r="R28" s="172">
        <f>+'P&amp;L (three-month)-Eng 5-6'!K76</f>
        <v>-788</v>
      </c>
      <c r="S28" s="16"/>
      <c r="T28" s="197">
        <f>SUM(R28,P28,N28,L28,J28,H28)</f>
        <v>-29525</v>
      </c>
      <c r="V28" s="221"/>
    </row>
    <row r="29" spans="1:22" ht="16.5" customHeight="1" x14ac:dyDescent="0.2">
      <c r="H29" s="180"/>
      <c r="J29" s="180"/>
      <c r="L29" s="180"/>
      <c r="N29" s="180"/>
      <c r="P29" s="180"/>
      <c r="R29" s="180"/>
      <c r="T29" s="180"/>
    </row>
    <row r="30" spans="1:22" ht="16.5" customHeight="1" thickBot="1" x14ac:dyDescent="0.25">
      <c r="A30" s="23" t="s">
        <v>213</v>
      </c>
      <c r="H30" s="195">
        <f>SUM(H27:H28)</f>
        <v>338350</v>
      </c>
      <c r="J30" s="195">
        <f>SUM(J27:J28)</f>
        <v>603999</v>
      </c>
      <c r="L30" s="195">
        <f>SUM(L27:L28)</f>
        <v>78563</v>
      </c>
      <c r="N30" s="195">
        <f>SUM(N27:N28)</f>
        <v>23776</v>
      </c>
      <c r="P30" s="195">
        <f>SUM(P27:P28)</f>
        <v>73057</v>
      </c>
      <c r="R30" s="195">
        <f>SUM(R27:R28)</f>
        <v>-18178</v>
      </c>
      <c r="S30" s="24"/>
      <c r="T30" s="195">
        <f>SUM(T27:T28)</f>
        <v>1099567</v>
      </c>
      <c r="V30" s="221"/>
    </row>
    <row r="31" spans="1:22" ht="16.5" customHeight="1" thickTop="1" x14ac:dyDescent="0.2">
      <c r="A31" s="13"/>
      <c r="H31" s="24"/>
      <c r="J31" s="24"/>
      <c r="L31" s="24"/>
      <c r="N31" s="24"/>
      <c r="P31" s="24"/>
      <c r="R31" s="24"/>
      <c r="S31" s="24"/>
      <c r="T31" s="24"/>
    </row>
    <row r="32" spans="1:22" ht="16.5" customHeight="1" x14ac:dyDescent="0.2">
      <c r="A32" s="13"/>
      <c r="H32" s="24"/>
      <c r="J32" s="24"/>
      <c r="L32" s="24"/>
      <c r="N32" s="24"/>
      <c r="P32" s="24"/>
      <c r="R32" s="24"/>
      <c r="S32" s="24"/>
      <c r="T32" s="24"/>
    </row>
    <row r="33" spans="1:22" ht="16.5" customHeight="1" x14ac:dyDescent="0.2">
      <c r="A33" s="13"/>
      <c r="H33" s="24"/>
      <c r="J33" s="24"/>
      <c r="L33" s="24"/>
      <c r="N33" s="24"/>
      <c r="P33" s="24"/>
      <c r="R33" s="24"/>
      <c r="S33" s="24"/>
      <c r="T33" s="24"/>
    </row>
    <row r="34" spans="1:22" ht="16.5" customHeight="1" x14ac:dyDescent="0.2">
      <c r="A34" s="13"/>
      <c r="H34" s="24"/>
      <c r="J34" s="24"/>
      <c r="L34" s="24"/>
      <c r="N34" s="24"/>
      <c r="P34" s="24"/>
      <c r="R34" s="24"/>
      <c r="S34" s="24"/>
      <c r="T34" s="24"/>
    </row>
    <row r="35" spans="1:22" ht="16.5" customHeight="1" x14ac:dyDescent="0.2">
      <c r="A35" s="13"/>
      <c r="H35" s="24"/>
      <c r="J35" s="24"/>
      <c r="L35" s="24"/>
      <c r="N35" s="24"/>
      <c r="P35" s="24"/>
      <c r="R35" s="24"/>
      <c r="S35" s="24"/>
      <c r="T35" s="24"/>
    </row>
    <row r="36" spans="1:22" s="29" customFormat="1" ht="20.25" customHeight="1" x14ac:dyDescent="0.2">
      <c r="A36" s="13"/>
      <c r="B36" s="6"/>
      <c r="C36" s="6"/>
      <c r="D36" s="6"/>
      <c r="E36" s="6"/>
      <c r="F36" s="6"/>
      <c r="G36" s="6"/>
      <c r="H36" s="24"/>
      <c r="I36" s="6"/>
      <c r="J36" s="24"/>
      <c r="K36" s="6"/>
      <c r="L36" s="24"/>
      <c r="M36" s="6"/>
      <c r="N36" s="24"/>
      <c r="O36" s="6"/>
      <c r="P36" s="24"/>
      <c r="Q36" s="6"/>
      <c r="R36" s="24"/>
      <c r="S36" s="24"/>
      <c r="T36" s="24"/>
      <c r="V36" s="222"/>
    </row>
    <row r="37" spans="1:22" ht="21.95" customHeight="1" x14ac:dyDescent="0.2">
      <c r="A37" s="234" t="str">
        <f>+'Eng 2-4'!A57:M57</f>
        <v>The accompanying notes on page 11 to 29 from part of this interim financial information.</v>
      </c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</row>
  </sheetData>
  <mergeCells count="4">
    <mergeCell ref="H6:T6"/>
    <mergeCell ref="N9:P9"/>
    <mergeCell ref="A37:T37"/>
    <mergeCell ref="H7:R7"/>
  </mergeCells>
  <pageMargins left="0.7" right="0.7" top="0.5" bottom="0.6" header="0.49" footer="0.4"/>
  <pageSetup paperSize="9" scale="90" firstPageNumber="8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P174"/>
  <sheetViews>
    <sheetView topLeftCell="A109" zoomScaleNormal="100" zoomScaleSheetLayoutView="100" workbookViewId="0">
      <selection activeCell="O114" sqref="O114:P114"/>
    </sheetView>
  </sheetViews>
  <sheetFormatPr defaultColWidth="6" defaultRowHeight="16.5" customHeight="1" x14ac:dyDescent="0.2"/>
  <cols>
    <col min="1" max="2" width="1.25" style="101" customWidth="1"/>
    <col min="3" max="3" width="44.75" style="101" customWidth="1"/>
    <col min="4" max="4" width="4.75" style="101" customWidth="1"/>
    <col min="5" max="5" width="0.875" style="102" customWidth="1"/>
    <col min="6" max="6" width="11.625" style="71" customWidth="1"/>
    <col min="7" max="7" width="0.875" style="102" customWidth="1"/>
    <col min="8" max="8" width="11.625" style="71" customWidth="1"/>
    <col min="9" max="9" width="0.875" style="102" customWidth="1"/>
    <col min="10" max="10" width="11.625" style="101" customWidth="1"/>
    <col min="11" max="11" width="0.875" style="102" customWidth="1"/>
    <col min="12" max="12" width="11.625" style="101" customWidth="1"/>
    <col min="13" max="14" width="3" style="101" customWidth="1"/>
    <col min="15" max="16384" width="6" style="101"/>
  </cols>
  <sheetData>
    <row r="1" spans="1:12" s="90" customFormat="1" ht="16.5" customHeight="1" x14ac:dyDescent="0.2">
      <c r="A1" s="1" t="s">
        <v>0</v>
      </c>
      <c r="B1" s="84"/>
      <c r="C1" s="84"/>
      <c r="D1" s="85"/>
      <c r="E1" s="86"/>
      <c r="F1" s="58"/>
      <c r="G1" s="87"/>
      <c r="H1" s="58"/>
      <c r="I1" s="88"/>
      <c r="J1" s="89"/>
      <c r="K1" s="87"/>
      <c r="L1" s="89"/>
    </row>
    <row r="2" spans="1:12" s="90" customFormat="1" ht="16.5" customHeight="1" x14ac:dyDescent="0.2">
      <c r="A2" s="84" t="s">
        <v>88</v>
      </c>
      <c r="B2" s="84"/>
      <c r="C2" s="84"/>
      <c r="D2" s="85"/>
      <c r="E2" s="86"/>
      <c r="F2" s="58"/>
      <c r="G2" s="87"/>
      <c r="H2" s="58"/>
      <c r="I2" s="88"/>
      <c r="J2" s="89"/>
      <c r="K2" s="87"/>
      <c r="L2" s="89"/>
    </row>
    <row r="3" spans="1:12" s="90" customFormat="1" ht="16.5" customHeight="1" x14ac:dyDescent="0.2">
      <c r="A3" s="91" t="str">
        <f>+'Eng 7'!A3</f>
        <v>For the three-month period ended 31 March 2020 (Unaudited)</v>
      </c>
      <c r="B3" s="91"/>
      <c r="C3" s="91"/>
      <c r="D3" s="92"/>
      <c r="E3" s="93"/>
      <c r="F3" s="55"/>
      <c r="G3" s="94"/>
      <c r="H3" s="55"/>
      <c r="I3" s="95"/>
      <c r="J3" s="96"/>
      <c r="K3" s="94"/>
      <c r="L3" s="96"/>
    </row>
    <row r="4" spans="1:12" s="90" customFormat="1" ht="16.5" customHeight="1" x14ac:dyDescent="0.2">
      <c r="A4" s="84"/>
      <c r="B4" s="84"/>
      <c r="C4" s="84"/>
      <c r="D4" s="85"/>
      <c r="E4" s="86"/>
      <c r="F4" s="58"/>
      <c r="G4" s="87"/>
      <c r="H4" s="58"/>
      <c r="I4" s="88"/>
      <c r="J4" s="89"/>
      <c r="K4" s="87"/>
      <c r="L4" s="89"/>
    </row>
    <row r="5" spans="1:12" s="90" customFormat="1" ht="16.5" customHeight="1" x14ac:dyDescent="0.2">
      <c r="A5" s="84"/>
      <c r="B5" s="84"/>
      <c r="C5" s="84"/>
      <c r="D5" s="85"/>
      <c r="E5" s="86"/>
      <c r="F5" s="58"/>
      <c r="G5" s="87"/>
      <c r="H5" s="58"/>
      <c r="I5" s="88"/>
      <c r="J5" s="89"/>
      <c r="K5" s="87"/>
      <c r="L5" s="89"/>
    </row>
    <row r="6" spans="1:12" s="90" customFormat="1" ht="16.5" customHeight="1" x14ac:dyDescent="0.2">
      <c r="A6" s="103"/>
      <c r="B6" s="103"/>
      <c r="C6" s="103"/>
      <c r="D6" s="104"/>
      <c r="E6" s="34"/>
      <c r="F6" s="237" t="s">
        <v>138</v>
      </c>
      <c r="G6" s="237"/>
      <c r="H6" s="237"/>
      <c r="I6" s="105"/>
      <c r="J6" s="238" t="s">
        <v>139</v>
      </c>
      <c r="K6" s="238"/>
      <c r="L6" s="238"/>
    </row>
    <row r="7" spans="1:12" s="90" customFormat="1" ht="16.5" customHeight="1" x14ac:dyDescent="0.2">
      <c r="A7" s="103"/>
      <c r="B7" s="103"/>
      <c r="C7" s="103"/>
      <c r="D7" s="34"/>
      <c r="E7" s="106"/>
      <c r="F7" s="31" t="s">
        <v>2</v>
      </c>
      <c r="G7" s="31"/>
      <c r="H7" s="31" t="s">
        <v>2</v>
      </c>
      <c r="I7" s="31"/>
      <c r="J7" s="31" t="s">
        <v>2</v>
      </c>
      <c r="K7" s="31"/>
      <c r="L7" s="31" t="s">
        <v>2</v>
      </c>
    </row>
    <row r="8" spans="1:12" s="90" customFormat="1" ht="16.5" customHeight="1" x14ac:dyDescent="0.2">
      <c r="A8" s="103"/>
      <c r="B8" s="103"/>
      <c r="C8" s="103"/>
      <c r="D8" s="104"/>
      <c r="E8" s="34"/>
      <c r="F8" s="107" t="s">
        <v>4</v>
      </c>
      <c r="G8" s="108"/>
      <c r="H8" s="107" t="s">
        <v>4</v>
      </c>
      <c r="I8" s="108"/>
      <c r="J8" s="107" t="s">
        <v>4</v>
      </c>
      <c r="K8" s="108"/>
      <c r="L8" s="107" t="s">
        <v>4</v>
      </c>
    </row>
    <row r="9" spans="1:12" s="90" customFormat="1" ht="16.5" customHeight="1" x14ac:dyDescent="0.2">
      <c r="A9" s="103"/>
      <c r="B9" s="103"/>
      <c r="C9" s="103"/>
      <c r="D9" s="104"/>
      <c r="E9" s="34"/>
      <c r="F9" s="109" t="s">
        <v>211</v>
      </c>
      <c r="G9" s="110"/>
      <c r="H9" s="109" t="s">
        <v>170</v>
      </c>
      <c r="I9" s="110"/>
      <c r="J9" s="109" t="s">
        <v>211</v>
      </c>
      <c r="K9" s="110"/>
      <c r="L9" s="109" t="s">
        <v>170</v>
      </c>
    </row>
    <row r="10" spans="1:12" s="90" customFormat="1" ht="16.5" customHeight="1" x14ac:dyDescent="0.2">
      <c r="A10" s="103"/>
      <c r="B10" s="103"/>
      <c r="C10" s="103"/>
      <c r="D10" s="144" t="s">
        <v>6</v>
      </c>
      <c r="E10" s="106"/>
      <c r="F10" s="111" t="s">
        <v>7</v>
      </c>
      <c r="G10" s="39"/>
      <c r="H10" s="111" t="s">
        <v>7</v>
      </c>
      <c r="I10" s="31"/>
      <c r="J10" s="111" t="s">
        <v>7</v>
      </c>
      <c r="K10" s="39"/>
      <c r="L10" s="111" t="s">
        <v>7</v>
      </c>
    </row>
    <row r="11" spans="1:12" s="90" customFormat="1" ht="16.5" customHeight="1" x14ac:dyDescent="0.2">
      <c r="A11" s="103" t="s">
        <v>89</v>
      </c>
      <c r="B11" s="112"/>
      <c r="C11" s="112"/>
      <c r="D11" s="113"/>
      <c r="E11" s="112"/>
      <c r="F11" s="198"/>
      <c r="G11" s="115"/>
      <c r="H11" s="114"/>
      <c r="I11" s="116"/>
      <c r="J11" s="199"/>
      <c r="K11" s="115"/>
      <c r="L11" s="117"/>
    </row>
    <row r="12" spans="1:12" s="90" customFormat="1" ht="16.5" customHeight="1" x14ac:dyDescent="0.2">
      <c r="A12" s="112" t="s">
        <v>158</v>
      </c>
      <c r="B12" s="112"/>
      <c r="C12" s="112"/>
      <c r="D12" s="113"/>
      <c r="E12" s="112"/>
      <c r="F12" s="199">
        <f>+'P&amp;L (three-month)-Eng 5-6'!G36</f>
        <v>-35977</v>
      </c>
      <c r="G12" s="118"/>
      <c r="H12" s="117">
        <f>+'P&amp;L (three-month)-Eng 5-6'!I36</f>
        <v>-2204</v>
      </c>
      <c r="I12" s="118"/>
      <c r="J12" s="199">
        <f>+'P&amp;L (three-month)-Eng 5-6'!K36</f>
        <v>-35991</v>
      </c>
      <c r="K12" s="118"/>
      <c r="L12" s="117">
        <f>+'P&amp;L (three-month)-Eng 5-6'!M36</f>
        <v>-5922</v>
      </c>
    </row>
    <row r="13" spans="1:12" s="90" customFormat="1" ht="16.5" customHeight="1" x14ac:dyDescent="0.2">
      <c r="A13" s="112" t="s">
        <v>131</v>
      </c>
      <c r="B13" s="112"/>
      <c r="C13" s="112"/>
      <c r="D13" s="113"/>
      <c r="E13" s="112"/>
      <c r="F13" s="199"/>
      <c r="G13" s="118"/>
      <c r="H13" s="117"/>
      <c r="I13" s="118"/>
      <c r="J13" s="199"/>
      <c r="K13" s="118"/>
      <c r="L13" s="117"/>
    </row>
    <row r="14" spans="1:12" s="90" customFormat="1" ht="16.5" customHeight="1" x14ac:dyDescent="0.2">
      <c r="A14" s="112" t="s">
        <v>90</v>
      </c>
      <c r="B14" s="119" t="s">
        <v>91</v>
      </c>
      <c r="C14" s="112"/>
      <c r="D14" s="113"/>
      <c r="E14" s="112"/>
      <c r="F14" s="199">
        <v>9435</v>
      </c>
      <c r="G14" s="118"/>
      <c r="H14" s="117">
        <v>7771</v>
      </c>
      <c r="I14" s="118"/>
      <c r="J14" s="199">
        <v>5660</v>
      </c>
      <c r="K14" s="118"/>
      <c r="L14" s="117">
        <v>3987</v>
      </c>
    </row>
    <row r="15" spans="1:12" s="90" customFormat="1" ht="16.5" customHeight="1" x14ac:dyDescent="0.2">
      <c r="A15" s="112"/>
      <c r="B15" s="119" t="s">
        <v>92</v>
      </c>
      <c r="C15" s="112"/>
      <c r="D15" s="113"/>
      <c r="E15" s="112"/>
      <c r="F15" s="199">
        <v>1092</v>
      </c>
      <c r="G15" s="118"/>
      <c r="H15" s="117">
        <v>1148</v>
      </c>
      <c r="I15" s="118"/>
      <c r="J15" s="199">
        <v>49</v>
      </c>
      <c r="K15" s="118"/>
      <c r="L15" s="117">
        <v>120</v>
      </c>
    </row>
    <row r="16" spans="1:12" s="90" customFormat="1" ht="16.5" customHeight="1" x14ac:dyDescent="0.2">
      <c r="A16" s="112"/>
      <c r="B16" s="119" t="s">
        <v>190</v>
      </c>
      <c r="C16" s="112"/>
      <c r="D16" s="113"/>
      <c r="E16" s="112"/>
      <c r="F16" s="200"/>
      <c r="J16" s="200"/>
    </row>
    <row r="17" spans="1:12" s="90" customFormat="1" ht="16.5" customHeight="1" x14ac:dyDescent="0.2">
      <c r="A17" s="112"/>
      <c r="B17" s="119"/>
      <c r="C17" s="112" t="s">
        <v>176</v>
      </c>
      <c r="D17" s="113"/>
      <c r="E17" s="112"/>
      <c r="F17" s="199">
        <v>-573</v>
      </c>
      <c r="G17" s="118"/>
      <c r="H17" s="117">
        <v>-1127</v>
      </c>
      <c r="I17" s="118"/>
      <c r="J17" s="199">
        <v>0</v>
      </c>
      <c r="K17" s="118"/>
      <c r="L17" s="117">
        <v>0</v>
      </c>
    </row>
    <row r="18" spans="1:12" s="90" customFormat="1" ht="16.5" customHeight="1" x14ac:dyDescent="0.2">
      <c r="A18" s="112"/>
      <c r="B18" s="119" t="s">
        <v>265</v>
      </c>
      <c r="C18" s="112"/>
      <c r="D18" s="113">
        <v>14</v>
      </c>
      <c r="E18" s="112"/>
      <c r="F18" s="199">
        <v>-145</v>
      </c>
      <c r="G18" s="118"/>
      <c r="H18" s="117">
        <v>39</v>
      </c>
      <c r="I18" s="118"/>
      <c r="J18" s="199">
        <v>-145</v>
      </c>
      <c r="K18" s="118"/>
      <c r="L18" s="117">
        <v>39</v>
      </c>
    </row>
    <row r="19" spans="1:12" s="90" customFormat="1" ht="16.5" customHeight="1" x14ac:dyDescent="0.2">
      <c r="A19" s="112"/>
      <c r="B19" s="119" t="s">
        <v>254</v>
      </c>
      <c r="C19" s="112"/>
      <c r="D19" s="113"/>
      <c r="E19" s="112"/>
      <c r="F19" s="199">
        <v>0</v>
      </c>
      <c r="G19" s="118"/>
      <c r="H19" s="117">
        <v>-535</v>
      </c>
      <c r="I19" s="118"/>
      <c r="J19" s="199">
        <v>0</v>
      </c>
      <c r="K19" s="118"/>
      <c r="L19" s="117">
        <v>-357</v>
      </c>
    </row>
    <row r="20" spans="1:12" s="90" customFormat="1" ht="16.5" customHeight="1" x14ac:dyDescent="0.2">
      <c r="A20" s="112"/>
      <c r="B20" s="119" t="s">
        <v>261</v>
      </c>
      <c r="C20" s="112"/>
      <c r="D20" s="113">
        <v>9</v>
      </c>
      <c r="E20" s="112"/>
      <c r="F20" s="199">
        <v>54158</v>
      </c>
      <c r="G20" s="115"/>
      <c r="H20" s="117">
        <v>-184</v>
      </c>
      <c r="I20" s="118"/>
      <c r="J20" s="199">
        <v>54564</v>
      </c>
      <c r="K20" s="118"/>
      <c r="L20" s="117">
        <v>-184</v>
      </c>
    </row>
    <row r="21" spans="1:12" s="90" customFormat="1" ht="16.5" customHeight="1" x14ac:dyDescent="0.2">
      <c r="A21" s="112"/>
      <c r="B21" s="119" t="s">
        <v>255</v>
      </c>
      <c r="C21" s="112"/>
      <c r="D21" s="113">
        <v>14</v>
      </c>
      <c r="E21" s="112"/>
      <c r="F21" s="199">
        <v>-484</v>
      </c>
      <c r="G21" s="115"/>
      <c r="H21" s="117">
        <v>-899</v>
      </c>
      <c r="I21" s="118"/>
      <c r="J21" s="199">
        <v>-484</v>
      </c>
      <c r="K21" s="118"/>
      <c r="L21" s="117">
        <v>-899</v>
      </c>
    </row>
    <row r="22" spans="1:12" s="90" customFormat="1" ht="16.5" customHeight="1" x14ac:dyDescent="0.2">
      <c r="A22" s="112"/>
      <c r="B22" s="119" t="s">
        <v>264</v>
      </c>
      <c r="C22" s="112"/>
      <c r="D22" s="113">
        <v>14</v>
      </c>
      <c r="E22" s="112"/>
      <c r="F22" s="199">
        <v>-7679</v>
      </c>
      <c r="G22" s="115"/>
      <c r="H22" s="117">
        <v>0</v>
      </c>
      <c r="I22" s="120"/>
      <c r="J22" s="199">
        <v>-10601</v>
      </c>
      <c r="K22" s="120"/>
      <c r="L22" s="117">
        <v>0</v>
      </c>
    </row>
    <row r="23" spans="1:12" s="90" customFormat="1" ht="16.5" customHeight="1" x14ac:dyDescent="0.2">
      <c r="A23" s="112"/>
      <c r="B23" s="119" t="s">
        <v>256</v>
      </c>
      <c r="C23" s="120"/>
      <c r="D23" s="113"/>
      <c r="E23" s="112"/>
      <c r="F23" s="199"/>
      <c r="G23" s="115"/>
      <c r="H23" s="117"/>
      <c r="I23" s="118"/>
      <c r="J23" s="199"/>
      <c r="K23" s="118"/>
      <c r="L23" s="117"/>
    </row>
    <row r="24" spans="1:12" s="90" customFormat="1" ht="16.5" customHeight="1" x14ac:dyDescent="0.2">
      <c r="A24" s="112"/>
      <c r="B24" s="120"/>
      <c r="C24" s="112" t="s">
        <v>93</v>
      </c>
      <c r="D24" s="113">
        <v>14</v>
      </c>
      <c r="E24" s="112"/>
      <c r="F24" s="199">
        <v>164</v>
      </c>
      <c r="G24" s="115"/>
      <c r="H24" s="117">
        <v>357</v>
      </c>
      <c r="I24" s="118"/>
      <c r="J24" s="199">
        <v>164</v>
      </c>
      <c r="K24" s="118"/>
      <c r="L24" s="117">
        <v>357</v>
      </c>
    </row>
    <row r="25" spans="1:12" s="90" customFormat="1" ht="16.5" customHeight="1" x14ac:dyDescent="0.2">
      <c r="A25" s="112"/>
      <c r="B25" s="119" t="s">
        <v>159</v>
      </c>
      <c r="C25" s="120"/>
      <c r="D25" s="113"/>
      <c r="E25" s="112"/>
      <c r="F25" s="199">
        <v>-1106</v>
      </c>
      <c r="G25" s="115"/>
      <c r="H25" s="117">
        <v>502</v>
      </c>
      <c r="I25" s="117"/>
      <c r="J25" s="199">
        <v>-1106</v>
      </c>
      <c r="K25" s="117"/>
      <c r="L25" s="117">
        <v>502</v>
      </c>
    </row>
    <row r="26" spans="1:12" s="90" customFormat="1" ht="16.5" customHeight="1" x14ac:dyDescent="0.2">
      <c r="A26" s="112"/>
      <c r="B26" s="119" t="s">
        <v>178</v>
      </c>
      <c r="C26" s="119"/>
      <c r="D26" s="113"/>
      <c r="E26" s="112"/>
      <c r="F26" s="199"/>
      <c r="G26" s="115"/>
      <c r="H26" s="117"/>
      <c r="I26" s="117"/>
      <c r="J26" s="199"/>
      <c r="K26" s="117"/>
      <c r="L26" s="117"/>
    </row>
    <row r="27" spans="1:12" s="90" customFormat="1" ht="16.5" customHeight="1" x14ac:dyDescent="0.2">
      <c r="A27" s="112"/>
      <c r="B27" s="119"/>
      <c r="C27" s="119" t="s">
        <v>160</v>
      </c>
      <c r="D27" s="113"/>
      <c r="E27" s="112"/>
      <c r="F27" s="199">
        <f>-9055-3165</f>
        <v>-12220</v>
      </c>
      <c r="G27" s="115"/>
      <c r="H27" s="117">
        <v>-2610</v>
      </c>
      <c r="I27" s="117"/>
      <c r="J27" s="199">
        <f>-9021-3165</f>
        <v>-12186</v>
      </c>
      <c r="K27" s="117"/>
      <c r="L27" s="117">
        <v>-2403</v>
      </c>
    </row>
    <row r="28" spans="1:12" s="90" customFormat="1" ht="16.5" customHeight="1" x14ac:dyDescent="0.2">
      <c r="A28" s="112" t="s">
        <v>90</v>
      </c>
      <c r="B28" s="119" t="s">
        <v>94</v>
      </c>
      <c r="C28" s="112"/>
      <c r="D28" s="113"/>
      <c r="E28" s="112"/>
      <c r="F28" s="199">
        <v>497</v>
      </c>
      <c r="G28" s="115"/>
      <c r="H28" s="117">
        <v>402</v>
      </c>
      <c r="I28" s="120"/>
      <c r="J28" s="199">
        <v>374</v>
      </c>
      <c r="K28" s="120"/>
      <c r="L28" s="117">
        <v>325</v>
      </c>
    </row>
    <row r="29" spans="1:12" s="90" customFormat="1" ht="16.5" customHeight="1" x14ac:dyDescent="0.2">
      <c r="A29" s="112"/>
      <c r="B29" s="119" t="s">
        <v>95</v>
      </c>
      <c r="C29" s="112"/>
      <c r="D29" s="113">
        <v>14</v>
      </c>
      <c r="E29" s="112"/>
      <c r="F29" s="199">
        <v>-170</v>
      </c>
      <c r="G29" s="115"/>
      <c r="H29" s="117">
        <v>-494</v>
      </c>
      <c r="I29" s="120"/>
      <c r="J29" s="199">
        <v>-292</v>
      </c>
      <c r="K29" s="120"/>
      <c r="L29" s="117">
        <v>-845</v>
      </c>
    </row>
    <row r="30" spans="1:12" s="90" customFormat="1" ht="16.5" customHeight="1" x14ac:dyDescent="0.2">
      <c r="A30" s="112"/>
      <c r="B30" s="119" t="s">
        <v>96</v>
      </c>
      <c r="C30" s="112"/>
      <c r="D30" s="113"/>
      <c r="E30" s="112"/>
      <c r="F30" s="211">
        <v>3611</v>
      </c>
      <c r="G30" s="118"/>
      <c r="H30" s="212">
        <v>3387</v>
      </c>
      <c r="I30" s="118"/>
      <c r="J30" s="202">
        <v>1198</v>
      </c>
      <c r="K30" s="118"/>
      <c r="L30" s="136">
        <v>536</v>
      </c>
    </row>
    <row r="31" spans="1:12" s="97" customFormat="1" ht="7.5" customHeight="1" x14ac:dyDescent="0.2">
      <c r="A31" s="112"/>
      <c r="B31" s="112"/>
      <c r="C31" s="112"/>
      <c r="D31" s="113"/>
      <c r="E31" s="112"/>
      <c r="F31" s="198"/>
      <c r="G31" s="118"/>
      <c r="H31" s="114"/>
      <c r="I31" s="118"/>
      <c r="J31" s="199"/>
      <c r="K31" s="118"/>
      <c r="L31" s="117"/>
    </row>
    <row r="32" spans="1:12" s="97" customFormat="1" ht="16.5" customHeight="1" x14ac:dyDescent="0.2">
      <c r="A32" s="103" t="s">
        <v>90</v>
      </c>
      <c r="B32" s="103" t="s">
        <v>226</v>
      </c>
      <c r="C32" s="103"/>
      <c r="D32" s="122"/>
      <c r="E32" s="103"/>
      <c r="F32" s="199">
        <f>SUM(F12:F30)</f>
        <v>10603</v>
      </c>
      <c r="G32" s="115"/>
      <c r="H32" s="117">
        <f>SUM(H12:H30)</f>
        <v>5553</v>
      </c>
      <c r="I32" s="117"/>
      <c r="J32" s="199">
        <f>SUM(J12:J30)</f>
        <v>1204</v>
      </c>
      <c r="K32" s="117"/>
      <c r="L32" s="117">
        <f>SUM(L12:L30)</f>
        <v>-4744</v>
      </c>
    </row>
    <row r="33" spans="1:12" s="90" customFormat="1" ht="16.5" customHeight="1" x14ac:dyDescent="0.2">
      <c r="A33" s="103"/>
      <c r="B33" s="124"/>
      <c r="C33" s="103"/>
      <c r="D33" s="122"/>
      <c r="E33" s="123"/>
      <c r="F33" s="199"/>
      <c r="G33" s="115"/>
      <c r="H33" s="117"/>
      <c r="I33" s="117"/>
      <c r="J33" s="199"/>
      <c r="K33" s="117"/>
      <c r="L33" s="117"/>
    </row>
    <row r="34" spans="1:12" s="90" customFormat="1" ht="16.5" customHeight="1" x14ac:dyDescent="0.2">
      <c r="A34" s="103" t="s">
        <v>97</v>
      </c>
      <c r="B34" s="112"/>
      <c r="C34" s="112"/>
      <c r="D34" s="113"/>
      <c r="E34" s="112"/>
      <c r="F34" s="198"/>
      <c r="G34" s="115"/>
      <c r="H34" s="114"/>
      <c r="I34" s="115"/>
      <c r="J34" s="199"/>
      <c r="K34" s="116"/>
      <c r="L34" s="117"/>
    </row>
    <row r="35" spans="1:12" s="90" customFormat="1" ht="16.5" customHeight="1" x14ac:dyDescent="0.2">
      <c r="A35" s="112"/>
      <c r="B35" s="112"/>
      <c r="C35" s="119" t="s">
        <v>98</v>
      </c>
      <c r="D35" s="113"/>
      <c r="E35" s="112"/>
      <c r="F35" s="199">
        <f>262139-2</f>
        <v>262137</v>
      </c>
      <c r="G35" s="115"/>
      <c r="H35" s="117">
        <v>138124</v>
      </c>
      <c r="I35" s="118"/>
      <c r="J35" s="199">
        <v>259763</v>
      </c>
      <c r="K35" s="118"/>
      <c r="L35" s="117">
        <v>155099</v>
      </c>
    </row>
    <row r="36" spans="1:12" s="90" customFormat="1" ht="16.5" customHeight="1" x14ac:dyDescent="0.2">
      <c r="A36" s="112"/>
      <c r="B36" s="112"/>
      <c r="C36" s="119" t="s">
        <v>99</v>
      </c>
      <c r="D36" s="113"/>
      <c r="E36" s="112"/>
      <c r="F36" s="199">
        <v>368</v>
      </c>
      <c r="G36" s="115"/>
      <c r="H36" s="117">
        <v>32793</v>
      </c>
      <c r="I36" s="118"/>
      <c r="J36" s="199">
        <v>-663</v>
      </c>
      <c r="K36" s="118"/>
      <c r="L36" s="117">
        <v>17540</v>
      </c>
    </row>
    <row r="37" spans="1:12" s="90" customFormat="1" ht="16.5" customHeight="1" x14ac:dyDescent="0.2">
      <c r="A37" s="112"/>
      <c r="B37" s="112"/>
      <c r="C37" s="119" t="s">
        <v>100</v>
      </c>
      <c r="D37" s="113"/>
      <c r="E37" s="112"/>
      <c r="F37" s="199">
        <v>-70983</v>
      </c>
      <c r="G37" s="115"/>
      <c r="H37" s="117">
        <v>12813</v>
      </c>
      <c r="I37" s="118"/>
      <c r="J37" s="199">
        <v>-66462</v>
      </c>
      <c r="K37" s="118"/>
      <c r="L37" s="117">
        <v>8949</v>
      </c>
    </row>
    <row r="38" spans="1:12" s="90" customFormat="1" ht="16.5" customHeight="1" x14ac:dyDescent="0.2">
      <c r="A38" s="112"/>
      <c r="B38" s="112"/>
      <c r="C38" s="119" t="s">
        <v>169</v>
      </c>
      <c r="D38" s="113"/>
      <c r="E38" s="112"/>
      <c r="F38" s="199">
        <v>-81167</v>
      </c>
      <c r="G38" s="115"/>
      <c r="H38" s="117">
        <v>7800</v>
      </c>
      <c r="I38" s="118"/>
      <c r="J38" s="199">
        <v>-81308</v>
      </c>
      <c r="K38" s="115"/>
      <c r="L38" s="117">
        <v>7907</v>
      </c>
    </row>
    <row r="39" spans="1:12" s="90" customFormat="1" ht="16.5" customHeight="1" x14ac:dyDescent="0.2">
      <c r="A39" s="112"/>
      <c r="B39" s="112"/>
      <c r="C39" s="119" t="s">
        <v>101</v>
      </c>
      <c r="D39" s="113"/>
      <c r="E39" s="112"/>
      <c r="F39" s="199">
        <f>-1041</f>
        <v>-1041</v>
      </c>
      <c r="G39" s="115"/>
      <c r="H39" s="117">
        <v>14235</v>
      </c>
      <c r="I39" s="117"/>
      <c r="J39" s="199">
        <f>98-1</f>
        <v>97</v>
      </c>
      <c r="K39" s="117"/>
      <c r="L39" s="117">
        <v>15627</v>
      </c>
    </row>
    <row r="40" spans="1:12" s="90" customFormat="1" ht="16.5" customHeight="1" x14ac:dyDescent="0.2">
      <c r="A40" s="112"/>
      <c r="B40" s="112"/>
      <c r="C40" s="119" t="s">
        <v>102</v>
      </c>
      <c r="D40" s="113"/>
      <c r="E40" s="112"/>
      <c r="F40" s="199">
        <f>-1652+1</f>
        <v>-1651</v>
      </c>
      <c r="G40" s="120"/>
      <c r="H40" s="117">
        <v>-14146</v>
      </c>
      <c r="I40" s="118"/>
      <c r="J40" s="199">
        <f>-1930-1</f>
        <v>-1931</v>
      </c>
      <c r="K40" s="120"/>
      <c r="L40" s="117">
        <v>-14270</v>
      </c>
    </row>
    <row r="41" spans="1:12" s="90" customFormat="1" ht="16.5" customHeight="1" x14ac:dyDescent="0.2">
      <c r="A41" s="112"/>
      <c r="B41" s="112"/>
      <c r="C41" s="119" t="s">
        <v>103</v>
      </c>
      <c r="D41" s="113"/>
      <c r="E41" s="112"/>
      <c r="F41" s="199">
        <f>81576+1</f>
        <v>81577</v>
      </c>
      <c r="G41" s="120"/>
      <c r="H41" s="117">
        <v>-123021</v>
      </c>
      <c r="I41" s="118"/>
      <c r="J41" s="199">
        <f>70773+2</f>
        <v>70775</v>
      </c>
      <c r="K41" s="120"/>
      <c r="L41" s="117">
        <v>-124381</v>
      </c>
    </row>
    <row r="42" spans="1:12" s="90" customFormat="1" ht="16.5" customHeight="1" x14ac:dyDescent="0.2">
      <c r="A42" s="112"/>
      <c r="B42" s="112"/>
      <c r="C42" s="119" t="s">
        <v>104</v>
      </c>
      <c r="D42" s="113"/>
      <c r="E42" s="112"/>
      <c r="F42" s="199">
        <f>-60260-1120</f>
        <v>-61380</v>
      </c>
      <c r="G42" s="115"/>
      <c r="H42" s="117">
        <v>-7148</v>
      </c>
      <c r="I42" s="117"/>
      <c r="J42" s="199">
        <f>-60260-1120</f>
        <v>-61380</v>
      </c>
      <c r="K42" s="117"/>
      <c r="L42" s="117">
        <v>-8288</v>
      </c>
    </row>
    <row r="43" spans="1:12" s="90" customFormat="1" ht="16.5" customHeight="1" x14ac:dyDescent="0.2">
      <c r="A43" s="112"/>
      <c r="B43" s="112"/>
      <c r="C43" s="119" t="s">
        <v>105</v>
      </c>
      <c r="D43" s="113"/>
      <c r="E43" s="112"/>
      <c r="F43" s="199">
        <v>-13599</v>
      </c>
      <c r="G43" s="120"/>
      <c r="H43" s="117">
        <v>-15370</v>
      </c>
      <c r="I43" s="118"/>
      <c r="J43" s="199">
        <v>-11850</v>
      </c>
      <c r="K43" s="120"/>
      <c r="L43" s="117">
        <v>-16388</v>
      </c>
    </row>
    <row r="44" spans="1:12" s="90" customFormat="1" ht="12" x14ac:dyDescent="0.2">
      <c r="A44" s="112"/>
      <c r="B44" s="112"/>
      <c r="C44" s="119" t="s">
        <v>175</v>
      </c>
      <c r="D44" s="113"/>
      <c r="E44" s="112"/>
      <c r="F44" s="202">
        <f>-2124-1</f>
        <v>-2125</v>
      </c>
      <c r="G44" s="120"/>
      <c r="H44" s="136">
        <v>11780</v>
      </c>
      <c r="I44" s="118"/>
      <c r="J44" s="202">
        <f>-1765-1</f>
        <v>-1766</v>
      </c>
      <c r="K44" s="120"/>
      <c r="L44" s="136">
        <v>11828</v>
      </c>
    </row>
    <row r="45" spans="1:12" s="90" customFormat="1" ht="6" customHeight="1" x14ac:dyDescent="0.2">
      <c r="A45" s="112"/>
      <c r="B45" s="112"/>
      <c r="C45" s="112"/>
      <c r="D45" s="113"/>
      <c r="E45" s="112"/>
      <c r="F45" s="198"/>
      <c r="G45" s="118"/>
      <c r="H45" s="114"/>
      <c r="I45" s="118"/>
      <c r="J45" s="199"/>
      <c r="K45" s="118"/>
      <c r="L45" s="117"/>
    </row>
    <row r="46" spans="1:12" s="90" customFormat="1" ht="16.5" customHeight="1" x14ac:dyDescent="0.2">
      <c r="A46" s="120"/>
      <c r="B46" s="112" t="s">
        <v>106</v>
      </c>
      <c r="C46" s="112"/>
      <c r="D46" s="113"/>
      <c r="E46" s="112"/>
      <c r="F46" s="199">
        <f>SUM(F32:F45)</f>
        <v>122739</v>
      </c>
      <c r="G46" s="117"/>
      <c r="H46" s="117">
        <f>SUM(H32:H45)</f>
        <v>63413</v>
      </c>
      <c r="I46" s="117"/>
      <c r="J46" s="199">
        <f>SUM(J32:J45)</f>
        <v>106479</v>
      </c>
      <c r="K46" s="117"/>
      <c r="L46" s="117">
        <f>SUM(L32:L45)</f>
        <v>48879</v>
      </c>
    </row>
    <row r="47" spans="1:12" s="90" customFormat="1" ht="16.5" customHeight="1" x14ac:dyDescent="0.2">
      <c r="A47" s="120"/>
      <c r="B47" s="112"/>
      <c r="C47" s="119" t="s">
        <v>107</v>
      </c>
      <c r="D47" s="113"/>
      <c r="E47" s="112"/>
      <c r="F47" s="199">
        <v>206</v>
      </c>
      <c r="G47" s="115"/>
      <c r="H47" s="117">
        <v>268</v>
      </c>
      <c r="I47" s="118"/>
      <c r="J47" s="204">
        <v>842</v>
      </c>
      <c r="K47" s="118"/>
      <c r="L47" s="120">
        <v>618</v>
      </c>
    </row>
    <row r="48" spans="1:12" s="90" customFormat="1" ht="16.5" customHeight="1" x14ac:dyDescent="0.2">
      <c r="A48" s="120"/>
      <c r="B48" s="112"/>
      <c r="C48" s="119" t="s">
        <v>108</v>
      </c>
      <c r="D48" s="113"/>
      <c r="E48" s="112"/>
      <c r="F48" s="199">
        <v>-3037</v>
      </c>
      <c r="G48" s="115"/>
      <c r="H48" s="117">
        <v>-3038</v>
      </c>
      <c r="I48" s="118"/>
      <c r="J48" s="204">
        <v>-1090</v>
      </c>
      <c r="K48" s="118"/>
      <c r="L48" s="120">
        <v>-536</v>
      </c>
    </row>
    <row r="49" spans="1:12" s="90" customFormat="1" ht="12" x14ac:dyDescent="0.2">
      <c r="A49" s="120"/>
      <c r="B49" s="112"/>
      <c r="C49" s="119" t="s">
        <v>177</v>
      </c>
      <c r="D49" s="113"/>
      <c r="E49" s="112"/>
      <c r="F49" s="203">
        <v>-15194</v>
      </c>
      <c r="G49" s="115"/>
      <c r="H49" s="125">
        <v>-9616</v>
      </c>
      <c r="I49" s="118"/>
      <c r="J49" s="203">
        <v>-15221</v>
      </c>
      <c r="K49" s="120"/>
      <c r="L49" s="125">
        <v>-8696</v>
      </c>
    </row>
    <row r="50" spans="1:12" s="90" customFormat="1" ht="6" customHeight="1" x14ac:dyDescent="0.2">
      <c r="A50" s="112"/>
      <c r="B50" s="112"/>
      <c r="C50" s="112"/>
      <c r="D50" s="113"/>
      <c r="E50" s="112"/>
      <c r="F50" s="198"/>
      <c r="G50" s="118"/>
      <c r="H50" s="114"/>
      <c r="I50" s="118"/>
      <c r="J50" s="199"/>
      <c r="K50" s="118"/>
      <c r="L50" s="117"/>
    </row>
    <row r="51" spans="1:12" s="90" customFormat="1" ht="11.25" customHeight="1" x14ac:dyDescent="0.2">
      <c r="A51" s="103" t="s">
        <v>109</v>
      </c>
      <c r="B51" s="112"/>
      <c r="C51" s="112"/>
      <c r="D51" s="113"/>
      <c r="E51" s="117"/>
      <c r="F51" s="203">
        <f>SUM(F46:F49)</f>
        <v>104714</v>
      </c>
      <c r="G51" s="117"/>
      <c r="H51" s="125">
        <f>SUM(H46:H49)</f>
        <v>51027</v>
      </c>
      <c r="I51" s="115"/>
      <c r="J51" s="203">
        <f>SUM(J46:J49)</f>
        <v>91010</v>
      </c>
      <c r="K51" s="117"/>
      <c r="L51" s="125">
        <f>SUM(L46:L49)</f>
        <v>40265</v>
      </c>
    </row>
    <row r="52" spans="1:12" s="90" customFormat="1" ht="11.25" customHeight="1" x14ac:dyDescent="0.2">
      <c r="A52" s="103"/>
      <c r="B52" s="112"/>
      <c r="C52" s="112"/>
      <c r="D52" s="113"/>
      <c r="E52" s="117"/>
      <c r="F52" s="117"/>
      <c r="G52" s="117"/>
      <c r="H52" s="117"/>
      <c r="I52" s="115"/>
      <c r="J52" s="117"/>
      <c r="K52" s="117"/>
      <c r="L52" s="117"/>
    </row>
    <row r="53" spans="1:12" s="90" customFormat="1" ht="11.25" customHeight="1" x14ac:dyDescent="0.2">
      <c r="A53" s="103"/>
      <c r="B53" s="112"/>
      <c r="C53" s="112"/>
      <c r="D53" s="113"/>
      <c r="E53" s="117"/>
      <c r="F53" s="117"/>
      <c r="G53" s="117"/>
      <c r="H53" s="117"/>
      <c r="I53" s="115"/>
      <c r="J53" s="117"/>
      <c r="K53" s="117"/>
      <c r="L53" s="117"/>
    </row>
    <row r="54" spans="1:12" s="90" customFormat="1" ht="11.25" customHeight="1" x14ac:dyDescent="0.2">
      <c r="A54" s="103"/>
      <c r="B54" s="112"/>
      <c r="C54" s="112"/>
      <c r="D54" s="113"/>
      <c r="E54" s="117"/>
      <c r="F54" s="117"/>
      <c r="G54" s="117"/>
      <c r="H54" s="117"/>
      <c r="I54" s="115"/>
      <c r="J54" s="117"/>
      <c r="K54" s="117"/>
      <c r="L54" s="117"/>
    </row>
    <row r="55" spans="1:12" s="90" customFormat="1" ht="11.25" customHeight="1" x14ac:dyDescent="0.2">
      <c r="A55" s="103"/>
      <c r="B55" s="112"/>
      <c r="C55" s="112"/>
      <c r="D55" s="113"/>
      <c r="E55" s="117"/>
      <c r="F55" s="117"/>
      <c r="G55" s="117"/>
      <c r="H55" s="117"/>
      <c r="I55" s="115"/>
      <c r="J55" s="117"/>
      <c r="K55" s="117"/>
      <c r="L55" s="117"/>
    </row>
    <row r="56" spans="1:12" s="90" customFormat="1" ht="11.25" customHeight="1" x14ac:dyDescent="0.2">
      <c r="A56" s="103"/>
      <c r="B56" s="112"/>
      <c r="C56" s="112"/>
      <c r="D56" s="113"/>
      <c r="E56" s="117"/>
      <c r="F56" s="117"/>
      <c r="G56" s="117"/>
      <c r="H56" s="117"/>
      <c r="I56" s="115"/>
      <c r="J56" s="117"/>
      <c r="K56" s="117"/>
      <c r="L56" s="117"/>
    </row>
    <row r="57" spans="1:12" s="90" customFormat="1" ht="11.25" customHeight="1" x14ac:dyDescent="0.2">
      <c r="A57" s="103"/>
      <c r="B57" s="112"/>
      <c r="C57" s="112"/>
      <c r="D57" s="113"/>
      <c r="E57" s="117"/>
      <c r="F57" s="117"/>
      <c r="G57" s="117"/>
      <c r="H57" s="117"/>
      <c r="I57" s="115"/>
      <c r="J57" s="117"/>
      <c r="K57" s="117"/>
      <c r="L57" s="117"/>
    </row>
    <row r="58" spans="1:12" s="90" customFormat="1" ht="11.25" customHeight="1" x14ac:dyDescent="0.2">
      <c r="A58" s="103"/>
      <c r="B58" s="112"/>
      <c r="C58" s="112"/>
      <c r="D58" s="113"/>
      <c r="E58" s="117"/>
      <c r="F58" s="117"/>
      <c r="G58" s="117"/>
      <c r="H58" s="117"/>
      <c r="I58" s="115"/>
      <c r="J58" s="117"/>
      <c r="K58" s="117"/>
      <c r="L58" s="117"/>
    </row>
    <row r="59" spans="1:12" s="90" customFormat="1" ht="11.25" customHeight="1" x14ac:dyDescent="0.2">
      <c r="A59" s="103"/>
      <c r="B59" s="112"/>
      <c r="C59" s="112"/>
      <c r="D59" s="113"/>
      <c r="E59" s="117"/>
      <c r="F59" s="117"/>
      <c r="G59" s="117"/>
      <c r="H59" s="117"/>
      <c r="I59" s="115"/>
      <c r="J59" s="117"/>
      <c r="K59" s="117"/>
      <c r="L59" s="117"/>
    </row>
    <row r="60" spans="1:12" s="90" customFormat="1" ht="11.25" customHeight="1" x14ac:dyDescent="0.2">
      <c r="A60" s="103"/>
      <c r="B60" s="112"/>
      <c r="C60" s="112"/>
      <c r="D60" s="113"/>
      <c r="E60" s="117"/>
      <c r="F60" s="117"/>
      <c r="G60" s="117"/>
      <c r="H60" s="117"/>
      <c r="I60" s="115"/>
      <c r="J60" s="117"/>
      <c r="K60" s="117"/>
      <c r="L60" s="117"/>
    </row>
    <row r="61" spans="1:12" s="90" customFormat="1" ht="11.25" customHeight="1" x14ac:dyDescent="0.2">
      <c r="A61" s="103"/>
      <c r="B61" s="112"/>
      <c r="C61" s="112"/>
      <c r="D61" s="113"/>
      <c r="E61" s="117"/>
      <c r="F61" s="117"/>
      <c r="G61" s="117"/>
      <c r="H61" s="117"/>
      <c r="I61" s="115"/>
      <c r="J61" s="117"/>
      <c r="K61" s="117"/>
      <c r="L61" s="117"/>
    </row>
    <row r="62" spans="1:12" s="90" customFormat="1" ht="11.25" customHeight="1" x14ac:dyDescent="0.2">
      <c r="A62" s="103"/>
      <c r="B62" s="112"/>
      <c r="C62" s="112"/>
      <c r="D62" s="113"/>
      <c r="E62" s="117"/>
      <c r="F62" s="117"/>
      <c r="G62" s="117"/>
      <c r="H62" s="117"/>
      <c r="I62" s="115"/>
      <c r="J62" s="117"/>
      <c r="K62" s="117"/>
      <c r="L62" s="117"/>
    </row>
    <row r="63" spans="1:12" s="90" customFormat="1" ht="11.25" customHeight="1" x14ac:dyDescent="0.2">
      <c r="A63" s="103"/>
      <c r="B63" s="112"/>
      <c r="C63" s="112"/>
      <c r="D63" s="113"/>
      <c r="E63" s="117"/>
      <c r="F63" s="117"/>
      <c r="G63" s="117"/>
      <c r="H63" s="117"/>
      <c r="I63" s="115"/>
      <c r="J63" s="117"/>
      <c r="K63" s="117"/>
      <c r="L63" s="117"/>
    </row>
    <row r="64" spans="1:12" s="90" customFormat="1" ht="11.25" customHeight="1" x14ac:dyDescent="0.2">
      <c r="A64" s="103"/>
      <c r="B64" s="112"/>
      <c r="C64" s="112"/>
      <c r="D64" s="113"/>
      <c r="E64" s="117"/>
      <c r="F64" s="117"/>
      <c r="G64" s="117"/>
      <c r="H64" s="117"/>
      <c r="I64" s="115"/>
      <c r="J64" s="117"/>
      <c r="K64" s="117"/>
      <c r="L64" s="117"/>
    </row>
    <row r="65" spans="1:12" s="90" customFormat="1" ht="11.25" customHeight="1" x14ac:dyDescent="0.2">
      <c r="A65" s="103"/>
      <c r="B65" s="112"/>
      <c r="C65" s="112"/>
      <c r="D65" s="113"/>
      <c r="E65" s="117"/>
      <c r="F65" s="117"/>
      <c r="G65" s="117"/>
      <c r="H65" s="117"/>
      <c r="I65" s="115"/>
      <c r="J65" s="117"/>
      <c r="K65" s="117"/>
      <c r="L65" s="117"/>
    </row>
    <row r="66" spans="1:12" s="90" customFormat="1" ht="11.25" customHeight="1" x14ac:dyDescent="0.2">
      <c r="A66" s="103"/>
      <c r="B66" s="112"/>
      <c r="C66" s="112"/>
      <c r="D66" s="113"/>
      <c r="E66" s="117"/>
      <c r="F66" s="117"/>
      <c r="G66" s="117"/>
      <c r="H66" s="117"/>
      <c r="I66" s="115"/>
      <c r="J66" s="117"/>
      <c r="K66" s="117"/>
      <c r="L66" s="117"/>
    </row>
    <row r="67" spans="1:12" s="90" customFormat="1" ht="8.25" customHeight="1" x14ac:dyDescent="0.2">
      <c r="A67" s="103"/>
      <c r="B67" s="112"/>
      <c r="C67" s="112"/>
      <c r="D67" s="113"/>
      <c r="E67" s="117"/>
      <c r="F67" s="117"/>
      <c r="G67" s="117"/>
      <c r="H67" s="117"/>
      <c r="I67" s="115"/>
      <c r="J67" s="117"/>
      <c r="K67" s="117"/>
      <c r="L67" s="117"/>
    </row>
    <row r="68" spans="1:12" s="90" customFormat="1" ht="21.95" customHeight="1" x14ac:dyDescent="0.2">
      <c r="A68" s="225" t="str">
        <f>+'Eng 2-4'!A57:M57</f>
        <v>The accompanying notes on page 11 to 29 from part of this interim financial information.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</row>
    <row r="69" spans="1:12" s="90" customFormat="1" ht="16.5" customHeight="1" x14ac:dyDescent="0.2">
      <c r="A69" s="1" t="s">
        <v>0</v>
      </c>
      <c r="B69" s="84"/>
      <c r="C69" s="84"/>
      <c r="D69" s="85"/>
      <c r="E69" s="86"/>
      <c r="F69" s="58"/>
      <c r="G69" s="87"/>
      <c r="H69" s="58"/>
      <c r="I69" s="88"/>
      <c r="J69" s="89"/>
      <c r="K69" s="87"/>
      <c r="L69" s="89"/>
    </row>
    <row r="70" spans="1:12" s="90" customFormat="1" ht="16.5" customHeight="1" x14ac:dyDescent="0.2">
      <c r="A70" s="84" t="s">
        <v>88</v>
      </c>
      <c r="B70" s="84"/>
      <c r="C70" s="84"/>
      <c r="D70" s="85"/>
      <c r="E70" s="86"/>
      <c r="F70" s="58"/>
      <c r="G70" s="87"/>
      <c r="H70" s="58"/>
      <c r="I70" s="88"/>
      <c r="J70" s="89"/>
      <c r="K70" s="87"/>
      <c r="L70" s="89"/>
    </row>
    <row r="71" spans="1:12" s="90" customFormat="1" ht="16.5" customHeight="1" x14ac:dyDescent="0.2">
      <c r="A71" s="91" t="str">
        <f>A3</f>
        <v>For the three-month period ended 31 March 2020 (Unaudited)</v>
      </c>
      <c r="B71" s="91"/>
      <c r="C71" s="91"/>
      <c r="D71" s="92"/>
      <c r="E71" s="93"/>
      <c r="F71" s="55"/>
      <c r="G71" s="94"/>
      <c r="H71" s="55"/>
      <c r="I71" s="95"/>
      <c r="J71" s="96"/>
      <c r="K71" s="94"/>
      <c r="L71" s="96"/>
    </row>
    <row r="72" spans="1:12" s="90" customFormat="1" ht="16.5" customHeight="1" x14ac:dyDescent="0.2">
      <c r="A72" s="84"/>
      <c r="B72" s="84"/>
      <c r="C72" s="84"/>
      <c r="D72" s="85"/>
      <c r="E72" s="86"/>
      <c r="F72" s="58"/>
      <c r="G72" s="87"/>
      <c r="H72" s="58"/>
      <c r="I72" s="88"/>
      <c r="J72" s="89"/>
      <c r="K72" s="87"/>
      <c r="L72" s="89"/>
    </row>
    <row r="73" spans="1:12" s="90" customFormat="1" ht="16.5" customHeight="1" x14ac:dyDescent="0.2">
      <c r="A73" s="84"/>
      <c r="B73" s="84"/>
      <c r="C73" s="84"/>
      <c r="D73" s="85"/>
      <c r="E73" s="86"/>
      <c r="F73" s="58"/>
      <c r="G73" s="87"/>
      <c r="H73" s="58"/>
      <c r="I73" s="88"/>
      <c r="J73" s="89"/>
      <c r="K73" s="87"/>
      <c r="L73" s="89"/>
    </row>
    <row r="74" spans="1:12" s="90" customFormat="1" ht="16.5" customHeight="1" x14ac:dyDescent="0.2">
      <c r="A74" s="120"/>
      <c r="B74" s="112"/>
      <c r="C74" s="112"/>
      <c r="D74" s="104"/>
      <c r="E74" s="34"/>
      <c r="F74" s="237" t="s">
        <v>138</v>
      </c>
      <c r="G74" s="237"/>
      <c r="H74" s="237"/>
      <c r="I74" s="105"/>
      <c r="J74" s="238" t="s">
        <v>139</v>
      </c>
      <c r="K74" s="238"/>
      <c r="L74" s="238"/>
    </row>
    <row r="75" spans="1:12" s="90" customFormat="1" ht="16.5" customHeight="1" x14ac:dyDescent="0.2">
      <c r="A75" s="112"/>
      <c r="B75" s="112"/>
      <c r="C75" s="112"/>
      <c r="D75" s="34"/>
      <c r="E75" s="106"/>
      <c r="F75" s="31" t="s">
        <v>2</v>
      </c>
      <c r="G75" s="31"/>
      <c r="H75" s="31" t="s">
        <v>2</v>
      </c>
      <c r="I75" s="31"/>
      <c r="J75" s="31" t="s">
        <v>2</v>
      </c>
      <c r="K75" s="31"/>
      <c r="L75" s="31" t="s">
        <v>2</v>
      </c>
    </row>
    <row r="76" spans="1:12" s="90" customFormat="1" ht="16.5" customHeight="1" x14ac:dyDescent="0.2">
      <c r="A76" s="120"/>
      <c r="B76" s="112"/>
      <c r="C76" s="112"/>
      <c r="D76" s="104"/>
      <c r="E76" s="34"/>
      <c r="F76" s="107" t="s">
        <v>4</v>
      </c>
      <c r="G76" s="108"/>
      <c r="H76" s="107" t="s">
        <v>4</v>
      </c>
      <c r="I76" s="108"/>
      <c r="J76" s="107" t="s">
        <v>4</v>
      </c>
      <c r="K76" s="108"/>
      <c r="L76" s="107" t="s">
        <v>4</v>
      </c>
    </row>
    <row r="77" spans="1:12" s="90" customFormat="1" ht="16.5" customHeight="1" x14ac:dyDescent="0.2">
      <c r="A77" s="112"/>
      <c r="B77" s="112"/>
      <c r="C77" s="112"/>
      <c r="D77" s="104"/>
      <c r="E77" s="34"/>
      <c r="F77" s="109" t="s">
        <v>211</v>
      </c>
      <c r="G77" s="110"/>
      <c r="H77" s="109" t="s">
        <v>170</v>
      </c>
      <c r="I77" s="110"/>
      <c r="J77" s="109" t="s">
        <v>211</v>
      </c>
      <c r="K77" s="110"/>
      <c r="L77" s="109" t="s">
        <v>170</v>
      </c>
    </row>
    <row r="78" spans="1:12" s="90" customFormat="1" ht="16.5" customHeight="1" x14ac:dyDescent="0.2">
      <c r="A78" s="112"/>
      <c r="B78" s="112"/>
      <c r="C78" s="112"/>
      <c r="D78" s="144" t="s">
        <v>6</v>
      </c>
      <c r="E78" s="106"/>
      <c r="F78" s="111" t="s">
        <v>7</v>
      </c>
      <c r="G78" s="39"/>
      <c r="H78" s="111" t="s">
        <v>7</v>
      </c>
      <c r="I78" s="31"/>
      <c r="J78" s="111" t="s">
        <v>7</v>
      </c>
      <c r="K78" s="39"/>
      <c r="L78" s="111" t="s">
        <v>7</v>
      </c>
    </row>
    <row r="79" spans="1:12" s="90" customFormat="1" ht="16.5" customHeight="1" x14ac:dyDescent="0.2">
      <c r="A79" s="103" t="s">
        <v>110</v>
      </c>
      <c r="B79" s="112"/>
      <c r="C79" s="112"/>
      <c r="D79" s="113"/>
      <c r="E79" s="112"/>
      <c r="F79" s="198"/>
      <c r="G79" s="115"/>
      <c r="H79" s="114"/>
      <c r="I79" s="116"/>
      <c r="J79" s="199"/>
      <c r="K79" s="115"/>
      <c r="L79" s="117"/>
    </row>
    <row r="80" spans="1:12" s="90" customFormat="1" ht="16.5" customHeight="1" x14ac:dyDescent="0.2">
      <c r="A80" s="112" t="s">
        <v>135</v>
      </c>
      <c r="B80" s="112"/>
      <c r="C80" s="112"/>
      <c r="D80" s="113"/>
      <c r="E80" s="112"/>
      <c r="F80" s="204"/>
      <c r="G80" s="120"/>
      <c r="H80" s="120"/>
      <c r="I80" s="120"/>
      <c r="J80" s="204"/>
      <c r="K80" s="120"/>
      <c r="L80" s="120"/>
    </row>
    <row r="81" spans="1:12" s="90" customFormat="1" ht="16.5" customHeight="1" x14ac:dyDescent="0.2">
      <c r="A81" s="112"/>
      <c r="B81" s="112" t="s">
        <v>17</v>
      </c>
      <c r="C81" s="112"/>
      <c r="D81" s="113"/>
      <c r="E81" s="112"/>
      <c r="F81" s="199">
        <v>-50</v>
      </c>
      <c r="G81" s="115"/>
      <c r="H81" s="117">
        <v>-6404</v>
      </c>
      <c r="I81" s="118"/>
      <c r="J81" s="199">
        <v>0</v>
      </c>
      <c r="K81" s="118"/>
      <c r="L81" s="117">
        <v>-1048</v>
      </c>
    </row>
    <row r="82" spans="1:12" s="90" customFormat="1" ht="16.5" customHeight="1" x14ac:dyDescent="0.2">
      <c r="A82" s="112" t="s">
        <v>208</v>
      </c>
      <c r="B82" s="112"/>
      <c r="C82" s="112"/>
      <c r="F82" s="200"/>
      <c r="J82" s="200"/>
    </row>
    <row r="83" spans="1:12" s="90" customFormat="1" ht="16.5" customHeight="1" x14ac:dyDescent="0.2">
      <c r="A83" s="112"/>
      <c r="B83" s="112" t="s">
        <v>209</v>
      </c>
      <c r="C83" s="112"/>
      <c r="D83" s="113"/>
      <c r="E83" s="112"/>
      <c r="F83" s="199">
        <v>0</v>
      </c>
      <c r="G83" s="115"/>
      <c r="H83" s="117">
        <v>0</v>
      </c>
      <c r="I83" s="118"/>
      <c r="J83" s="199">
        <v>0</v>
      </c>
      <c r="K83" s="118"/>
      <c r="L83" s="117">
        <v>-56000</v>
      </c>
    </row>
    <row r="84" spans="1:12" s="90" customFormat="1" ht="16.5" customHeight="1" x14ac:dyDescent="0.2">
      <c r="A84" s="112" t="s">
        <v>111</v>
      </c>
      <c r="B84" s="112"/>
      <c r="C84" s="112"/>
      <c r="D84" s="113"/>
      <c r="E84" s="112"/>
      <c r="F84" s="204">
        <v>332686</v>
      </c>
      <c r="G84" s="115"/>
      <c r="H84" s="120">
        <v>240532</v>
      </c>
      <c r="I84" s="118"/>
      <c r="J84" s="199">
        <v>332489</v>
      </c>
      <c r="K84" s="118"/>
      <c r="L84" s="117">
        <v>240532</v>
      </c>
    </row>
    <row r="85" spans="1:12" s="90" customFormat="1" ht="16.5" customHeight="1" x14ac:dyDescent="0.2">
      <c r="A85" s="112" t="s">
        <v>112</v>
      </c>
      <c r="B85" s="112"/>
      <c r="C85" s="112"/>
      <c r="D85" s="113"/>
      <c r="E85" s="112"/>
      <c r="F85" s="199">
        <v>-349525</v>
      </c>
      <c r="G85" s="115"/>
      <c r="H85" s="117">
        <v>-314711</v>
      </c>
      <c r="I85" s="118"/>
      <c r="J85" s="199">
        <v>-349525</v>
      </c>
      <c r="K85" s="115"/>
      <c r="L85" s="117">
        <v>-314602</v>
      </c>
    </row>
    <row r="86" spans="1:12" s="90" customFormat="1" ht="16.5" customHeight="1" x14ac:dyDescent="0.2">
      <c r="A86" s="112" t="s">
        <v>113</v>
      </c>
      <c r="B86" s="112"/>
      <c r="C86" s="112"/>
      <c r="D86" s="104" t="s">
        <v>262</v>
      </c>
      <c r="E86" s="112"/>
      <c r="F86" s="199">
        <v>5500</v>
      </c>
      <c r="G86" s="115"/>
      <c r="H86" s="117">
        <v>8400</v>
      </c>
      <c r="I86" s="118"/>
      <c r="J86" s="199">
        <v>34000</v>
      </c>
      <c r="K86" s="118"/>
      <c r="L86" s="117">
        <v>12400</v>
      </c>
    </row>
    <row r="87" spans="1:12" s="90" customFormat="1" ht="16.5" customHeight="1" x14ac:dyDescent="0.2">
      <c r="A87" s="112" t="s">
        <v>114</v>
      </c>
      <c r="B87" s="112"/>
      <c r="C87" s="112"/>
      <c r="D87" s="104" t="s">
        <v>262</v>
      </c>
      <c r="E87" s="112"/>
      <c r="F87" s="199">
        <v>0</v>
      </c>
      <c r="G87" s="115"/>
      <c r="H87" s="117">
        <v>-3400</v>
      </c>
      <c r="I87" s="118"/>
      <c r="J87" s="199">
        <v>-26460</v>
      </c>
      <c r="K87" s="118"/>
      <c r="L87" s="117">
        <v>-3400</v>
      </c>
    </row>
    <row r="88" spans="1:12" s="90" customFormat="1" ht="16.5" customHeight="1" x14ac:dyDescent="0.2">
      <c r="A88" s="112" t="s">
        <v>115</v>
      </c>
      <c r="B88" s="112"/>
      <c r="C88" s="112"/>
      <c r="D88" s="113"/>
      <c r="E88" s="112"/>
      <c r="F88" s="199"/>
      <c r="G88" s="115"/>
      <c r="H88" s="117"/>
      <c r="I88" s="118"/>
      <c r="J88" s="199"/>
      <c r="K88" s="118"/>
      <c r="L88" s="117"/>
    </row>
    <row r="89" spans="1:12" s="90" customFormat="1" ht="16.5" customHeight="1" x14ac:dyDescent="0.2">
      <c r="A89" s="120"/>
      <c r="B89" s="112" t="s">
        <v>116</v>
      </c>
      <c r="C89" s="112"/>
      <c r="D89" s="113"/>
      <c r="E89" s="112"/>
      <c r="F89" s="199">
        <v>145</v>
      </c>
      <c r="G89" s="115"/>
      <c r="H89" s="117">
        <v>6</v>
      </c>
      <c r="I89" s="118"/>
      <c r="J89" s="199">
        <v>145</v>
      </c>
      <c r="K89" s="118"/>
      <c r="L89" s="117">
        <v>6</v>
      </c>
    </row>
    <row r="90" spans="1:12" s="90" customFormat="1" ht="16.5" customHeight="1" x14ac:dyDescent="0.2">
      <c r="A90" s="112" t="s">
        <v>117</v>
      </c>
      <c r="B90" s="112"/>
      <c r="C90" s="112"/>
      <c r="D90" s="113"/>
      <c r="E90" s="112"/>
      <c r="F90" s="199"/>
      <c r="G90" s="115"/>
      <c r="H90" s="117"/>
      <c r="I90" s="118"/>
      <c r="J90" s="199"/>
      <c r="K90" s="118"/>
      <c r="L90" s="117"/>
    </row>
    <row r="91" spans="1:12" s="90" customFormat="1" ht="16.5" customHeight="1" x14ac:dyDescent="0.2">
      <c r="A91" s="120"/>
      <c r="B91" s="112" t="s">
        <v>116</v>
      </c>
      <c r="C91" s="112"/>
      <c r="D91" s="113"/>
      <c r="E91" s="112"/>
      <c r="F91" s="199">
        <f>-79758+249</f>
        <v>-79509</v>
      </c>
      <c r="G91" s="115"/>
      <c r="H91" s="117">
        <v>-31532</v>
      </c>
      <c r="I91" s="118"/>
      <c r="J91" s="199">
        <f>-9806+249</f>
        <v>-9557</v>
      </c>
      <c r="K91" s="118"/>
      <c r="L91" s="117">
        <v>-13670</v>
      </c>
    </row>
    <row r="92" spans="1:12" s="90" customFormat="1" ht="16.5" customHeight="1" x14ac:dyDescent="0.2">
      <c r="A92" s="120" t="s">
        <v>118</v>
      </c>
      <c r="B92" s="112"/>
      <c r="C92" s="112"/>
      <c r="D92" s="104"/>
      <c r="E92" s="112"/>
      <c r="F92" s="201">
        <v>-176</v>
      </c>
      <c r="G92" s="115"/>
      <c r="H92" s="121">
        <v>-47</v>
      </c>
      <c r="I92" s="118"/>
      <c r="J92" s="201">
        <v>-23</v>
      </c>
      <c r="K92" s="118"/>
      <c r="L92" s="121">
        <v>-47</v>
      </c>
    </row>
    <row r="93" spans="1:12" s="90" customFormat="1" ht="6" customHeight="1" x14ac:dyDescent="0.2">
      <c r="A93" s="112"/>
      <c r="B93" s="112"/>
      <c r="C93" s="112"/>
      <c r="D93" s="113"/>
      <c r="E93" s="112"/>
      <c r="F93" s="198"/>
      <c r="G93" s="118"/>
      <c r="H93" s="114"/>
      <c r="I93" s="118"/>
      <c r="J93" s="199"/>
      <c r="K93" s="118"/>
      <c r="L93" s="117"/>
    </row>
    <row r="94" spans="1:12" s="90" customFormat="1" ht="16.5" customHeight="1" x14ac:dyDescent="0.2">
      <c r="A94" s="103" t="s">
        <v>161</v>
      </c>
      <c r="B94" s="112"/>
      <c r="C94" s="112"/>
      <c r="D94" s="113"/>
      <c r="E94" s="126"/>
      <c r="F94" s="203">
        <f>SUM(F80:F92)</f>
        <v>-90929</v>
      </c>
      <c r="G94" s="117"/>
      <c r="H94" s="125">
        <f>SUM(H80:H92)</f>
        <v>-107156</v>
      </c>
      <c r="I94" s="115"/>
      <c r="J94" s="203">
        <f>SUM(J80:J92)</f>
        <v>-18931</v>
      </c>
      <c r="K94" s="126"/>
      <c r="L94" s="125">
        <f>SUM(L80:L92)</f>
        <v>-135829</v>
      </c>
    </row>
    <row r="95" spans="1:12" s="90" customFormat="1" ht="16.5" customHeight="1" x14ac:dyDescent="0.2">
      <c r="A95" s="112"/>
      <c r="B95" s="112"/>
      <c r="C95" s="112"/>
      <c r="D95" s="113"/>
      <c r="E95" s="112"/>
      <c r="F95" s="205"/>
      <c r="G95" s="128"/>
      <c r="H95" s="127"/>
      <c r="I95" s="115"/>
      <c r="J95" s="207"/>
      <c r="K95" s="116"/>
      <c r="L95" s="126"/>
    </row>
    <row r="96" spans="1:12" s="90" customFormat="1" ht="16.5" customHeight="1" x14ac:dyDescent="0.2">
      <c r="A96" s="103" t="s">
        <v>119</v>
      </c>
      <c r="B96" s="112"/>
      <c r="C96" s="112"/>
      <c r="D96" s="113"/>
      <c r="E96" s="112"/>
      <c r="F96" s="205"/>
      <c r="G96" s="128"/>
      <c r="H96" s="127"/>
      <c r="I96" s="115"/>
      <c r="J96" s="207"/>
      <c r="K96" s="116"/>
      <c r="L96" s="126"/>
    </row>
    <row r="97" spans="1:12" s="90" customFormat="1" ht="16.5" customHeight="1" x14ac:dyDescent="0.2">
      <c r="A97" s="112" t="s">
        <v>147</v>
      </c>
      <c r="B97" s="112"/>
      <c r="C97" s="112"/>
      <c r="D97" s="113"/>
      <c r="E97" s="112"/>
      <c r="F97" s="204"/>
      <c r="G97" s="120"/>
      <c r="H97" s="120"/>
      <c r="I97" s="120"/>
      <c r="J97" s="204"/>
      <c r="K97" s="120"/>
      <c r="L97" s="120"/>
    </row>
    <row r="98" spans="1:12" s="90" customFormat="1" ht="16.5" customHeight="1" x14ac:dyDescent="0.2">
      <c r="A98" s="112"/>
      <c r="B98" s="112" t="s">
        <v>148</v>
      </c>
      <c r="C98" s="112"/>
      <c r="D98" s="113"/>
      <c r="E98" s="112"/>
      <c r="F98" s="199">
        <v>-50277</v>
      </c>
      <c r="G98" s="115"/>
      <c r="H98" s="117">
        <v>-30000</v>
      </c>
      <c r="I98" s="128"/>
      <c r="J98" s="199">
        <v>-50277</v>
      </c>
      <c r="K98" s="128"/>
      <c r="L98" s="117">
        <v>-30000</v>
      </c>
    </row>
    <row r="99" spans="1:12" s="90" customFormat="1" ht="16.5" customHeight="1" x14ac:dyDescent="0.2">
      <c r="A99" s="112" t="s">
        <v>224</v>
      </c>
      <c r="B99" s="112"/>
      <c r="C99" s="112"/>
      <c r="D99" s="113">
        <v>13</v>
      </c>
      <c r="E99" s="112"/>
      <c r="F99" s="199">
        <v>57271</v>
      </c>
      <c r="G99" s="115"/>
      <c r="H99" s="117">
        <v>0</v>
      </c>
      <c r="I99" s="128"/>
      <c r="J99" s="199">
        <v>0</v>
      </c>
      <c r="K99" s="128"/>
      <c r="L99" s="117">
        <v>0</v>
      </c>
    </row>
    <row r="100" spans="1:12" s="90" customFormat="1" ht="16.5" customHeight="1" x14ac:dyDescent="0.2">
      <c r="A100" s="112" t="s">
        <v>223</v>
      </c>
      <c r="B100" s="112"/>
      <c r="C100" s="112"/>
      <c r="D100" s="113">
        <v>13</v>
      </c>
      <c r="E100" s="112"/>
      <c r="F100" s="199">
        <v>-7800</v>
      </c>
      <c r="G100" s="115"/>
      <c r="H100" s="117">
        <v>0</v>
      </c>
      <c r="I100" s="128"/>
      <c r="J100" s="199">
        <v>0</v>
      </c>
      <c r="K100" s="128"/>
      <c r="L100" s="117">
        <v>0</v>
      </c>
    </row>
    <row r="101" spans="1:12" s="90" customFormat="1" ht="16.5" customHeight="1" x14ac:dyDescent="0.2">
      <c r="A101" s="112" t="s">
        <v>259</v>
      </c>
      <c r="B101" s="112"/>
      <c r="C101" s="112"/>
      <c r="D101" s="113">
        <v>18</v>
      </c>
      <c r="E101" s="112"/>
      <c r="F101" s="199">
        <f>-3605-249</f>
        <v>-3854</v>
      </c>
      <c r="G101" s="115"/>
      <c r="H101" s="117">
        <v>-3100</v>
      </c>
      <c r="I101" s="117"/>
      <c r="J101" s="199">
        <f>-3417-249</f>
        <v>-3666</v>
      </c>
      <c r="K101" s="128"/>
      <c r="L101" s="117">
        <v>-2353</v>
      </c>
    </row>
    <row r="102" spans="1:12" s="90" customFormat="1" ht="16.5" customHeight="1" x14ac:dyDescent="0.2">
      <c r="A102" s="112" t="s">
        <v>193</v>
      </c>
      <c r="B102" s="112"/>
      <c r="C102" s="112"/>
      <c r="D102" s="113"/>
      <c r="E102" s="112"/>
      <c r="F102" s="199"/>
      <c r="G102" s="115"/>
      <c r="H102" s="117"/>
      <c r="I102" s="117"/>
      <c r="J102" s="199"/>
      <c r="K102" s="128"/>
      <c r="L102" s="117"/>
    </row>
    <row r="103" spans="1:12" s="90" customFormat="1" ht="16.5" customHeight="1" x14ac:dyDescent="0.2">
      <c r="A103" s="112"/>
      <c r="B103" s="112" t="s">
        <v>194</v>
      </c>
      <c r="C103" s="112"/>
      <c r="D103" s="113"/>
      <c r="E103" s="112"/>
      <c r="F103" s="199">
        <v>0</v>
      </c>
      <c r="G103" s="115"/>
      <c r="H103" s="117">
        <v>27000</v>
      </c>
      <c r="I103" s="117"/>
      <c r="J103" s="199">
        <v>0</v>
      </c>
      <c r="K103" s="128"/>
      <c r="L103" s="117">
        <v>0</v>
      </c>
    </row>
    <row r="104" spans="1:12" s="90" customFormat="1" ht="16.5" customHeight="1" x14ac:dyDescent="0.2">
      <c r="A104" s="112" t="s">
        <v>191</v>
      </c>
      <c r="B104" s="112"/>
      <c r="C104" s="112"/>
      <c r="D104" s="113"/>
      <c r="E104" s="112"/>
      <c r="F104" s="199"/>
      <c r="G104" s="115"/>
      <c r="H104" s="117"/>
      <c r="I104" s="117"/>
      <c r="J104" s="199"/>
      <c r="K104" s="128"/>
      <c r="L104" s="117"/>
    </row>
    <row r="105" spans="1:12" s="90" customFormat="1" ht="16.5" customHeight="1" x14ac:dyDescent="0.2">
      <c r="A105" s="112"/>
      <c r="B105" s="112" t="s">
        <v>192</v>
      </c>
      <c r="C105" s="112"/>
      <c r="D105" s="113"/>
      <c r="E105" s="112"/>
      <c r="F105" s="201">
        <v>0</v>
      </c>
      <c r="G105" s="115"/>
      <c r="H105" s="121">
        <v>-8000</v>
      </c>
      <c r="I105" s="117"/>
      <c r="J105" s="201">
        <v>0</v>
      </c>
      <c r="K105" s="128"/>
      <c r="L105" s="121">
        <v>0</v>
      </c>
    </row>
    <row r="106" spans="1:12" s="90" customFormat="1" ht="6" customHeight="1" x14ac:dyDescent="0.2">
      <c r="A106" s="112"/>
      <c r="B106" s="112"/>
      <c r="C106" s="112"/>
      <c r="D106" s="113"/>
      <c r="E106" s="112"/>
      <c r="F106" s="198"/>
      <c r="G106" s="128"/>
      <c r="H106" s="114"/>
      <c r="I106" s="128"/>
      <c r="J106" s="199"/>
      <c r="K106" s="128"/>
      <c r="L106" s="117"/>
    </row>
    <row r="107" spans="1:12" s="90" customFormat="1" ht="16.5" customHeight="1" x14ac:dyDescent="0.2">
      <c r="A107" s="103" t="s">
        <v>120</v>
      </c>
      <c r="B107" s="112"/>
      <c r="C107" s="112"/>
      <c r="D107" s="113"/>
      <c r="E107" s="112"/>
      <c r="F107" s="203">
        <f>SUM(F98:F105)</f>
        <v>-4660</v>
      </c>
      <c r="G107" s="117"/>
      <c r="H107" s="125">
        <f>SUM(H98:H105)</f>
        <v>-14100</v>
      </c>
      <c r="I107" s="118"/>
      <c r="J107" s="203">
        <f>SUM(J98:J105)</f>
        <v>-53943</v>
      </c>
      <c r="K107" s="117"/>
      <c r="L107" s="125">
        <f>SUM(L98:L105)</f>
        <v>-32353</v>
      </c>
    </row>
    <row r="108" spans="1:12" s="90" customFormat="1" ht="16.5" customHeight="1" x14ac:dyDescent="0.2">
      <c r="A108" s="103"/>
      <c r="B108" s="112"/>
      <c r="C108" s="112"/>
      <c r="D108" s="113"/>
      <c r="E108" s="112"/>
      <c r="F108" s="198"/>
      <c r="G108" s="117"/>
      <c r="H108" s="114"/>
      <c r="I108" s="118"/>
      <c r="J108" s="199"/>
      <c r="K108" s="117"/>
      <c r="L108" s="117"/>
    </row>
    <row r="109" spans="1:12" s="90" customFormat="1" ht="16.5" customHeight="1" x14ac:dyDescent="0.2">
      <c r="A109" s="103" t="s">
        <v>260</v>
      </c>
      <c r="B109" s="112"/>
      <c r="C109" s="112"/>
      <c r="D109" s="113"/>
      <c r="E109" s="112"/>
      <c r="F109" s="199">
        <f>SUM(F51+F94+F107)</f>
        <v>9125</v>
      </c>
      <c r="G109" s="118"/>
      <c r="H109" s="117">
        <f>SUM(H51+H94+H107)</f>
        <v>-70229</v>
      </c>
      <c r="I109" s="118"/>
      <c r="J109" s="199">
        <f>SUM(J51+J94+J107)</f>
        <v>18136</v>
      </c>
      <c r="K109" s="117"/>
      <c r="L109" s="117">
        <f>SUM(L51+L94+L107)</f>
        <v>-127917</v>
      </c>
    </row>
    <row r="110" spans="1:12" s="90" customFormat="1" ht="16.5" customHeight="1" x14ac:dyDescent="0.2">
      <c r="A110" s="112" t="s">
        <v>136</v>
      </c>
      <c r="B110" s="112"/>
      <c r="C110" s="112"/>
      <c r="D110" s="113"/>
      <c r="E110" s="112"/>
      <c r="F110" s="204"/>
      <c r="G110" s="120"/>
      <c r="H110" s="120"/>
      <c r="I110" s="120"/>
      <c r="J110" s="204"/>
      <c r="K110" s="120"/>
      <c r="L110" s="120"/>
    </row>
    <row r="111" spans="1:12" s="90" customFormat="1" ht="16.5" customHeight="1" x14ac:dyDescent="0.2">
      <c r="A111" s="112"/>
      <c r="B111" s="112" t="s">
        <v>137</v>
      </c>
      <c r="C111" s="112"/>
      <c r="D111" s="113"/>
      <c r="E111" s="112"/>
      <c r="F111" s="199">
        <v>1106</v>
      </c>
      <c r="G111" s="118"/>
      <c r="H111" s="117">
        <v>-502</v>
      </c>
      <c r="I111" s="118"/>
      <c r="J111" s="199">
        <v>1106</v>
      </c>
      <c r="K111" s="117"/>
      <c r="L111" s="117">
        <v>-502</v>
      </c>
    </row>
    <row r="112" spans="1:12" s="90" customFormat="1" ht="16.5" customHeight="1" x14ac:dyDescent="0.2">
      <c r="A112" s="112" t="s">
        <v>121</v>
      </c>
      <c r="B112" s="112"/>
      <c r="C112" s="112"/>
      <c r="D112" s="113"/>
      <c r="E112" s="112"/>
      <c r="F112" s="203">
        <v>108476</v>
      </c>
      <c r="G112" s="120"/>
      <c r="H112" s="125">
        <v>224829</v>
      </c>
      <c r="I112" s="118"/>
      <c r="J112" s="203">
        <v>63897</v>
      </c>
      <c r="K112" s="118"/>
      <c r="L112" s="125">
        <v>185375</v>
      </c>
    </row>
    <row r="113" spans="1:16" s="90" customFormat="1" ht="6" customHeight="1" x14ac:dyDescent="0.2">
      <c r="A113" s="112"/>
      <c r="B113" s="112"/>
      <c r="C113" s="112"/>
      <c r="D113" s="113"/>
      <c r="E113" s="112"/>
      <c r="F113" s="198"/>
      <c r="G113" s="118"/>
      <c r="H113" s="114"/>
      <c r="I113" s="118"/>
      <c r="J113" s="199"/>
      <c r="K113" s="118"/>
      <c r="L113" s="117"/>
    </row>
    <row r="114" spans="1:16" s="90" customFormat="1" ht="16.5" customHeight="1" thickBot="1" x14ac:dyDescent="0.25">
      <c r="A114" s="103" t="s">
        <v>122</v>
      </c>
      <c r="B114" s="112"/>
      <c r="C114" s="112"/>
      <c r="D114" s="113"/>
      <c r="E114" s="112"/>
      <c r="F114" s="206">
        <f>SUM(F109:F112)</f>
        <v>118707</v>
      </c>
      <c r="G114" s="126"/>
      <c r="H114" s="137">
        <f>SUM(H109:H112)</f>
        <v>154098</v>
      </c>
      <c r="I114" s="115"/>
      <c r="J114" s="206">
        <f>SUM(J109:J112)</f>
        <v>83139</v>
      </c>
      <c r="K114" s="116"/>
      <c r="L114" s="137">
        <f>SUM(L109:L112)</f>
        <v>56956</v>
      </c>
      <c r="O114" s="214"/>
      <c r="P114" s="214"/>
    </row>
    <row r="115" spans="1:16" s="90" customFormat="1" ht="16.5" customHeight="1" thickTop="1" x14ac:dyDescent="0.2">
      <c r="A115" s="103"/>
      <c r="B115" s="112"/>
      <c r="C115" s="112"/>
      <c r="D115" s="113"/>
      <c r="E115" s="112"/>
      <c r="F115" s="205"/>
      <c r="G115" s="127"/>
      <c r="H115" s="127"/>
      <c r="I115" s="129"/>
      <c r="J115" s="205"/>
      <c r="K115" s="130"/>
      <c r="L115" s="127"/>
    </row>
    <row r="116" spans="1:16" s="90" customFormat="1" ht="16.5" customHeight="1" x14ac:dyDescent="0.2">
      <c r="A116" s="103"/>
      <c r="B116" s="112"/>
      <c r="C116" s="112"/>
      <c r="D116" s="113"/>
      <c r="E116" s="112"/>
      <c r="F116" s="205"/>
      <c r="G116" s="127"/>
      <c r="H116" s="127"/>
      <c r="I116" s="129"/>
      <c r="J116" s="205"/>
      <c r="K116" s="130"/>
      <c r="L116" s="127"/>
    </row>
    <row r="117" spans="1:16" s="90" customFormat="1" ht="16.5" customHeight="1" x14ac:dyDescent="0.2">
      <c r="A117" s="103" t="s">
        <v>123</v>
      </c>
      <c r="B117" s="112"/>
      <c r="C117" s="112"/>
      <c r="D117" s="113"/>
      <c r="E117" s="112"/>
      <c r="F117" s="198"/>
      <c r="G117" s="112"/>
      <c r="H117" s="114"/>
      <c r="I117" s="113"/>
      <c r="J117" s="207"/>
      <c r="K117" s="112"/>
      <c r="L117" s="126"/>
    </row>
    <row r="118" spans="1:16" s="90" customFormat="1" ht="6" customHeight="1" x14ac:dyDescent="0.2">
      <c r="A118" s="112"/>
      <c r="B118" s="112"/>
      <c r="C118" s="112"/>
      <c r="D118" s="113"/>
      <c r="E118" s="112"/>
      <c r="F118" s="198"/>
      <c r="G118" s="118"/>
      <c r="H118" s="114"/>
      <c r="I118" s="118"/>
      <c r="J118" s="199"/>
      <c r="K118" s="118"/>
      <c r="L118" s="117"/>
    </row>
    <row r="119" spans="1:16" s="90" customFormat="1" ht="16.5" customHeight="1" x14ac:dyDescent="0.2">
      <c r="A119" s="131" t="s">
        <v>149</v>
      </c>
      <c r="B119" s="132"/>
      <c r="C119" s="132"/>
      <c r="D119" s="113"/>
      <c r="E119" s="112"/>
      <c r="F119" s="199">
        <v>42213</v>
      </c>
      <c r="G119" s="115"/>
      <c r="H119" s="117">
        <v>385</v>
      </c>
      <c r="I119" s="113"/>
      <c r="J119" s="199">
        <v>6797</v>
      </c>
      <c r="K119" s="112"/>
      <c r="L119" s="117">
        <v>385</v>
      </c>
    </row>
    <row r="120" spans="1:16" s="90" customFormat="1" ht="16.5" customHeight="1" x14ac:dyDescent="0.2">
      <c r="A120" s="131" t="s">
        <v>238</v>
      </c>
      <c r="B120" s="132"/>
      <c r="C120" s="132"/>
      <c r="D120" s="113"/>
      <c r="E120" s="112"/>
      <c r="F120" s="199">
        <v>2482</v>
      </c>
      <c r="G120" s="115"/>
      <c r="H120" s="117">
        <v>0</v>
      </c>
      <c r="I120" s="113"/>
      <c r="J120" s="199">
        <v>2482</v>
      </c>
      <c r="K120" s="112"/>
      <c r="L120" s="117">
        <v>0</v>
      </c>
    </row>
    <row r="121" spans="1:16" s="90" customFormat="1" ht="16.5" customHeight="1" x14ac:dyDescent="0.2">
      <c r="A121" s="131"/>
      <c r="B121" s="132"/>
      <c r="C121" s="132"/>
      <c r="D121" s="113"/>
      <c r="E121" s="112"/>
      <c r="F121" s="117"/>
      <c r="G121" s="115"/>
      <c r="H121" s="117"/>
      <c r="I121" s="113"/>
      <c r="J121" s="117"/>
      <c r="K121" s="112"/>
      <c r="L121" s="117"/>
    </row>
    <row r="122" spans="1:16" s="90" customFormat="1" ht="16.5" customHeight="1" x14ac:dyDescent="0.2">
      <c r="A122" s="131"/>
      <c r="B122" s="132"/>
      <c r="C122" s="132"/>
      <c r="D122" s="113"/>
      <c r="E122" s="112"/>
      <c r="F122" s="117"/>
      <c r="G122" s="115"/>
      <c r="H122" s="117"/>
      <c r="I122" s="113"/>
      <c r="J122" s="117"/>
      <c r="K122" s="112"/>
      <c r="L122" s="117"/>
    </row>
    <row r="123" spans="1:16" s="90" customFormat="1" ht="16.5" customHeight="1" x14ac:dyDescent="0.2">
      <c r="A123" s="131"/>
      <c r="B123" s="132"/>
      <c r="C123" s="132"/>
      <c r="D123" s="113"/>
      <c r="E123" s="112"/>
      <c r="F123" s="117"/>
      <c r="G123" s="115"/>
      <c r="H123" s="117"/>
      <c r="I123" s="113"/>
      <c r="J123" s="117"/>
      <c r="K123" s="112"/>
      <c r="L123" s="117"/>
    </row>
    <row r="124" spans="1:16" s="90" customFormat="1" ht="16.5" customHeight="1" x14ac:dyDescent="0.2">
      <c r="A124" s="131"/>
      <c r="B124" s="132"/>
      <c r="C124" s="132"/>
      <c r="D124" s="113"/>
      <c r="E124" s="112"/>
      <c r="F124" s="117"/>
      <c r="G124" s="115"/>
      <c r="H124" s="117"/>
      <c r="I124" s="113"/>
      <c r="J124" s="117"/>
      <c r="K124" s="112"/>
      <c r="L124" s="117"/>
    </row>
    <row r="125" spans="1:16" s="90" customFormat="1" ht="16.5" customHeight="1" x14ac:dyDescent="0.2">
      <c r="A125" s="131"/>
      <c r="B125" s="132"/>
      <c r="C125" s="132"/>
      <c r="D125" s="113"/>
      <c r="E125" s="112"/>
      <c r="F125" s="117"/>
      <c r="G125" s="115"/>
      <c r="H125" s="117"/>
      <c r="I125" s="113"/>
      <c r="J125" s="117"/>
      <c r="K125" s="112"/>
      <c r="L125" s="117"/>
    </row>
    <row r="126" spans="1:16" s="90" customFormat="1" ht="16.5" customHeight="1" x14ac:dyDescent="0.2">
      <c r="A126" s="131"/>
      <c r="B126" s="132"/>
      <c r="C126" s="132"/>
      <c r="D126" s="113"/>
      <c r="E126" s="112"/>
      <c r="F126" s="117"/>
      <c r="G126" s="115"/>
      <c r="H126" s="117"/>
      <c r="I126" s="113"/>
      <c r="J126" s="117"/>
      <c r="K126" s="112"/>
      <c r="L126" s="117"/>
    </row>
    <row r="127" spans="1:16" s="90" customFormat="1" ht="16.5" customHeight="1" x14ac:dyDescent="0.2">
      <c r="A127" s="131"/>
      <c r="B127" s="132"/>
      <c r="C127" s="132"/>
      <c r="D127" s="113"/>
      <c r="E127" s="112"/>
      <c r="F127" s="117"/>
      <c r="G127" s="115"/>
      <c r="H127" s="117"/>
      <c r="I127" s="113"/>
      <c r="J127" s="117"/>
      <c r="K127" s="112"/>
      <c r="L127" s="117"/>
    </row>
    <row r="128" spans="1:16" s="90" customFormat="1" ht="16.5" customHeight="1" x14ac:dyDescent="0.2">
      <c r="A128" s="131"/>
      <c r="B128" s="132"/>
      <c r="C128" s="132"/>
      <c r="D128" s="113"/>
      <c r="E128" s="112"/>
      <c r="F128" s="117"/>
      <c r="G128" s="115"/>
      <c r="H128" s="117"/>
      <c r="I128" s="113"/>
      <c r="J128" s="117"/>
      <c r="K128" s="112"/>
      <c r="L128" s="117"/>
    </row>
    <row r="129" spans="1:12" s="90" customFormat="1" ht="16.5" customHeight="1" x14ac:dyDescent="0.2">
      <c r="A129" s="131"/>
      <c r="B129" s="120"/>
      <c r="C129" s="112"/>
      <c r="D129" s="113"/>
      <c r="E129" s="112"/>
      <c r="F129" s="117"/>
      <c r="G129" s="112"/>
      <c r="H129" s="117"/>
      <c r="I129" s="113"/>
      <c r="J129" s="117"/>
      <c r="K129" s="112"/>
      <c r="L129" s="117"/>
    </row>
    <row r="130" spans="1:12" s="90" customFormat="1" ht="13.5" customHeight="1" x14ac:dyDescent="0.2">
      <c r="A130" s="120"/>
      <c r="B130" s="120"/>
      <c r="C130" s="112"/>
      <c r="D130" s="113"/>
      <c r="E130" s="112"/>
      <c r="F130" s="117"/>
      <c r="G130" s="112"/>
      <c r="H130" s="117"/>
      <c r="I130" s="113"/>
      <c r="J130" s="117"/>
      <c r="K130" s="112"/>
      <c r="L130" s="117"/>
    </row>
    <row r="131" spans="1:12" s="90" customFormat="1" ht="21.95" customHeight="1" x14ac:dyDescent="0.2">
      <c r="A131" s="236" t="str">
        <f>+A68</f>
        <v>The accompanying notes on page 11 to 29 from part of this interim financial information.</v>
      </c>
      <c r="B131" s="236"/>
      <c r="C131" s="236"/>
      <c r="D131" s="236"/>
      <c r="E131" s="236"/>
      <c r="F131" s="236"/>
      <c r="G131" s="236"/>
      <c r="H131" s="236"/>
      <c r="I131" s="236"/>
      <c r="J131" s="236"/>
      <c r="K131" s="236"/>
      <c r="L131" s="236"/>
    </row>
    <row r="132" spans="1:12" s="90" customFormat="1" ht="16.5" customHeight="1" x14ac:dyDescent="0.2">
      <c r="A132" s="86"/>
      <c r="C132" s="86"/>
      <c r="D132" s="85"/>
      <c r="E132" s="86"/>
      <c r="F132" s="58"/>
      <c r="G132" s="86"/>
      <c r="H132" s="58"/>
      <c r="I132" s="85"/>
      <c r="J132" s="89"/>
      <c r="K132" s="86"/>
      <c r="L132" s="89"/>
    </row>
    <row r="133" spans="1:12" s="90" customFormat="1" ht="16.5" customHeight="1" x14ac:dyDescent="0.2">
      <c r="A133" s="86"/>
      <c r="C133" s="86"/>
      <c r="D133" s="85"/>
      <c r="E133" s="86"/>
      <c r="F133" s="58"/>
      <c r="G133" s="86"/>
      <c r="H133" s="58"/>
      <c r="I133" s="85"/>
      <c r="J133" s="89"/>
      <c r="K133" s="86"/>
      <c r="L133" s="89"/>
    </row>
    <row r="134" spans="1:12" s="90" customFormat="1" ht="16.5" customHeight="1" x14ac:dyDescent="0.2">
      <c r="A134" s="86"/>
      <c r="C134" s="86"/>
      <c r="D134" s="85"/>
      <c r="E134" s="86"/>
      <c r="F134" s="58"/>
      <c r="G134" s="86"/>
      <c r="H134" s="58"/>
      <c r="I134" s="85"/>
      <c r="J134" s="89"/>
      <c r="K134" s="86"/>
      <c r="L134" s="89"/>
    </row>
    <row r="135" spans="1:12" s="90" customFormat="1" ht="16.5" customHeight="1" x14ac:dyDescent="0.2">
      <c r="A135" s="86"/>
      <c r="C135" s="86"/>
      <c r="D135" s="85"/>
      <c r="E135" s="86"/>
      <c r="F135" s="58"/>
      <c r="G135" s="86"/>
      <c r="H135" s="58"/>
      <c r="I135" s="85"/>
      <c r="J135" s="89"/>
      <c r="K135" s="86"/>
      <c r="L135" s="89"/>
    </row>
    <row r="136" spans="1:12" s="90" customFormat="1" ht="16.5" customHeight="1" x14ac:dyDescent="0.2">
      <c r="A136" s="86"/>
      <c r="C136" s="86"/>
      <c r="D136" s="85"/>
      <c r="E136" s="86"/>
      <c r="F136" s="58"/>
      <c r="G136" s="86"/>
      <c r="H136" s="58"/>
      <c r="I136" s="85"/>
      <c r="J136" s="89"/>
      <c r="K136" s="86"/>
      <c r="L136" s="89"/>
    </row>
    <row r="137" spans="1:12" s="90" customFormat="1" ht="16.5" customHeight="1" x14ac:dyDescent="0.2">
      <c r="A137" s="86"/>
      <c r="C137" s="86"/>
      <c r="D137" s="85"/>
      <c r="E137" s="86"/>
      <c r="F137" s="58"/>
      <c r="G137" s="86"/>
      <c r="H137" s="58"/>
      <c r="I137" s="85"/>
      <c r="J137" s="89"/>
      <c r="K137" s="86"/>
      <c r="L137" s="89"/>
    </row>
    <row r="138" spans="1:12" s="90" customFormat="1" ht="16.5" customHeight="1" x14ac:dyDescent="0.2">
      <c r="A138" s="86"/>
      <c r="C138" s="86"/>
      <c r="D138" s="85"/>
      <c r="E138" s="86"/>
      <c r="F138" s="58"/>
      <c r="G138" s="86"/>
      <c r="H138" s="58"/>
      <c r="I138" s="85"/>
      <c r="J138" s="89"/>
      <c r="K138" s="86"/>
      <c r="L138" s="89"/>
    </row>
    <row r="139" spans="1:12" s="90" customFormat="1" ht="16.5" customHeight="1" x14ac:dyDescent="0.2">
      <c r="A139" s="86"/>
      <c r="C139" s="86"/>
      <c r="D139" s="85"/>
      <c r="E139" s="86"/>
      <c r="F139" s="58"/>
      <c r="G139" s="86"/>
      <c r="H139" s="58"/>
      <c r="I139" s="85"/>
      <c r="J139" s="89"/>
      <c r="K139" s="86"/>
      <c r="L139" s="89"/>
    </row>
    <row r="140" spans="1:12" s="90" customFormat="1" ht="16.5" customHeight="1" x14ac:dyDescent="0.2">
      <c r="A140" s="86"/>
      <c r="C140" s="86"/>
      <c r="D140" s="85"/>
      <c r="E140" s="86"/>
      <c r="F140" s="58"/>
      <c r="G140" s="86"/>
      <c r="H140" s="58"/>
      <c r="I140" s="85"/>
      <c r="J140" s="89"/>
      <c r="K140" s="86"/>
      <c r="L140" s="89"/>
    </row>
    <row r="141" spans="1:12" s="90" customFormat="1" ht="16.5" customHeight="1" x14ac:dyDescent="0.2">
      <c r="A141" s="86"/>
      <c r="C141" s="86"/>
      <c r="D141" s="85"/>
      <c r="E141" s="86"/>
      <c r="F141" s="58"/>
      <c r="G141" s="86"/>
      <c r="H141" s="58"/>
      <c r="I141" s="85"/>
      <c r="J141" s="89"/>
      <c r="K141" s="86"/>
      <c r="L141" s="89"/>
    </row>
    <row r="142" spans="1:12" s="90" customFormat="1" ht="16.5" customHeight="1" x14ac:dyDescent="0.2">
      <c r="A142" s="86"/>
      <c r="C142" s="86"/>
      <c r="D142" s="85"/>
      <c r="E142" s="86"/>
      <c r="F142" s="58"/>
      <c r="G142" s="86"/>
      <c r="H142" s="58"/>
      <c r="I142" s="85"/>
      <c r="J142" s="89"/>
      <c r="K142" s="86"/>
      <c r="L142" s="89"/>
    </row>
    <row r="143" spans="1:12" s="90" customFormat="1" ht="16.5" customHeight="1" x14ac:dyDescent="0.2">
      <c r="A143" s="86"/>
      <c r="C143" s="86"/>
      <c r="D143" s="85"/>
      <c r="E143" s="86"/>
      <c r="F143" s="58"/>
      <c r="G143" s="86"/>
      <c r="H143" s="58"/>
      <c r="I143" s="85"/>
      <c r="J143" s="89"/>
      <c r="K143" s="86"/>
      <c r="L143" s="89"/>
    </row>
    <row r="144" spans="1:12" s="90" customFormat="1" ht="16.5" customHeight="1" x14ac:dyDescent="0.2">
      <c r="A144" s="86"/>
      <c r="C144" s="86"/>
      <c r="D144" s="85"/>
      <c r="E144" s="86"/>
      <c r="F144" s="58"/>
      <c r="G144" s="86"/>
      <c r="H144" s="58"/>
      <c r="I144" s="85"/>
      <c r="J144" s="89"/>
      <c r="K144" s="86"/>
      <c r="L144" s="89"/>
    </row>
    <row r="145" spans="1:12" s="90" customFormat="1" ht="16.5" customHeight="1" x14ac:dyDescent="0.2">
      <c r="A145" s="86"/>
      <c r="C145" s="86"/>
      <c r="D145" s="85"/>
      <c r="E145" s="86"/>
      <c r="F145" s="58"/>
      <c r="G145" s="86"/>
      <c r="H145" s="58"/>
      <c r="I145" s="85"/>
      <c r="J145" s="89"/>
      <c r="K145" s="86"/>
      <c r="L145" s="89"/>
    </row>
    <row r="146" spans="1:12" s="90" customFormat="1" ht="16.5" customHeight="1" x14ac:dyDescent="0.2">
      <c r="A146" s="86"/>
      <c r="C146" s="86"/>
      <c r="D146" s="85"/>
      <c r="E146" s="86"/>
      <c r="F146" s="58"/>
      <c r="G146" s="86"/>
      <c r="H146" s="58"/>
      <c r="I146" s="85"/>
      <c r="J146" s="89"/>
      <c r="K146" s="86"/>
      <c r="L146" s="89"/>
    </row>
    <row r="147" spans="1:12" s="90" customFormat="1" ht="16.5" customHeight="1" x14ac:dyDescent="0.2">
      <c r="A147" s="86"/>
      <c r="C147" s="86"/>
      <c r="D147" s="85"/>
      <c r="E147" s="86"/>
      <c r="F147" s="58"/>
      <c r="G147" s="86"/>
      <c r="H147" s="58"/>
      <c r="I147" s="85"/>
      <c r="J147" s="89"/>
      <c r="K147" s="86"/>
      <c r="L147" s="89"/>
    </row>
    <row r="148" spans="1:12" s="90" customFormat="1" ht="16.5" customHeight="1" x14ac:dyDescent="0.2">
      <c r="A148" s="86"/>
      <c r="C148" s="86"/>
      <c r="D148" s="85"/>
      <c r="E148" s="86"/>
      <c r="F148" s="58"/>
      <c r="G148" s="86"/>
      <c r="H148" s="58"/>
      <c r="I148" s="85"/>
      <c r="J148" s="89"/>
      <c r="K148" s="86"/>
      <c r="L148" s="89"/>
    </row>
    <row r="149" spans="1:12" s="90" customFormat="1" ht="16.5" customHeight="1" x14ac:dyDescent="0.2">
      <c r="A149" s="99"/>
      <c r="B149" s="99"/>
      <c r="C149" s="99"/>
      <c r="D149" s="99"/>
      <c r="E149" s="99"/>
      <c r="F149" s="100"/>
      <c r="G149" s="99"/>
      <c r="H149" s="100"/>
      <c r="I149" s="99"/>
      <c r="J149" s="99"/>
      <c r="K149" s="99"/>
      <c r="L149" s="99"/>
    </row>
    <row r="150" spans="1:12" s="90" customFormat="1" ht="16.5" customHeight="1" x14ac:dyDescent="0.2">
      <c r="A150" s="86"/>
      <c r="B150" s="86"/>
      <c r="C150" s="86"/>
      <c r="D150" s="85"/>
      <c r="E150" s="86"/>
      <c r="F150" s="58"/>
      <c r="G150" s="86"/>
      <c r="H150" s="58"/>
      <c r="I150" s="85"/>
      <c r="J150" s="98"/>
      <c r="K150" s="86"/>
      <c r="L150" s="98"/>
    </row>
    <row r="151" spans="1:12" s="90" customFormat="1" ht="16.5" customHeight="1" x14ac:dyDescent="0.2">
      <c r="A151" s="86"/>
      <c r="B151" s="86"/>
      <c r="C151" s="86"/>
      <c r="D151" s="85"/>
      <c r="E151" s="86"/>
      <c r="F151" s="58"/>
      <c r="G151" s="86"/>
      <c r="H151" s="58"/>
      <c r="I151" s="85"/>
      <c r="J151" s="98"/>
      <c r="K151" s="86"/>
      <c r="L151" s="98"/>
    </row>
    <row r="152" spans="1:12" s="90" customFormat="1" ht="16.5" customHeight="1" x14ac:dyDescent="0.2">
      <c r="A152" s="86"/>
      <c r="B152" s="86"/>
      <c r="C152" s="86"/>
      <c r="D152" s="85"/>
      <c r="E152" s="86"/>
      <c r="F152" s="58"/>
      <c r="G152" s="86"/>
      <c r="H152" s="58"/>
      <c r="I152" s="85"/>
      <c r="J152" s="89"/>
      <c r="K152" s="86"/>
      <c r="L152" s="89"/>
    </row>
    <row r="153" spans="1:12" s="90" customFormat="1" ht="16.5" customHeight="1" x14ac:dyDescent="0.2">
      <c r="A153" s="86"/>
      <c r="B153" s="86"/>
      <c r="C153" s="86"/>
      <c r="D153" s="85"/>
      <c r="E153" s="86"/>
      <c r="F153" s="58"/>
      <c r="G153" s="86"/>
      <c r="H153" s="58"/>
      <c r="I153" s="85"/>
      <c r="J153" s="89"/>
      <c r="K153" s="86"/>
      <c r="L153" s="89"/>
    </row>
    <row r="154" spans="1:12" s="90" customFormat="1" ht="16.5" customHeight="1" x14ac:dyDescent="0.2">
      <c r="A154" s="86"/>
      <c r="B154" s="86"/>
      <c r="C154" s="86"/>
      <c r="D154" s="85"/>
      <c r="E154" s="86"/>
      <c r="F154" s="58"/>
      <c r="G154" s="86"/>
      <c r="H154" s="58"/>
      <c r="I154" s="85"/>
      <c r="J154" s="89"/>
      <c r="K154" s="86"/>
      <c r="L154" s="89"/>
    </row>
    <row r="155" spans="1:12" s="90" customFormat="1" ht="16.5" customHeight="1" x14ac:dyDescent="0.2">
      <c r="A155" s="86"/>
      <c r="B155" s="86"/>
      <c r="C155" s="86"/>
      <c r="D155" s="85"/>
      <c r="E155" s="86"/>
      <c r="F155" s="58"/>
      <c r="G155" s="86"/>
      <c r="H155" s="58"/>
      <c r="I155" s="85"/>
      <c r="J155" s="89"/>
      <c r="K155" s="86"/>
      <c r="L155" s="89"/>
    </row>
    <row r="156" spans="1:12" s="90" customFormat="1" ht="16.5" customHeight="1" x14ac:dyDescent="0.2">
      <c r="A156" s="86"/>
      <c r="B156" s="86"/>
      <c r="C156" s="86"/>
      <c r="D156" s="85"/>
      <c r="E156" s="86"/>
      <c r="F156" s="58"/>
      <c r="G156" s="86"/>
      <c r="H156" s="58"/>
      <c r="I156" s="85"/>
      <c r="J156" s="89"/>
      <c r="K156" s="86"/>
      <c r="L156" s="89"/>
    </row>
    <row r="157" spans="1:12" s="90" customFormat="1" ht="16.5" customHeight="1" x14ac:dyDescent="0.2">
      <c r="A157" s="86"/>
      <c r="B157" s="86"/>
      <c r="C157" s="86"/>
      <c r="D157" s="85"/>
      <c r="E157" s="86"/>
      <c r="F157" s="58"/>
      <c r="G157" s="86"/>
      <c r="H157" s="58"/>
      <c r="I157" s="85"/>
      <c r="J157" s="89"/>
      <c r="K157" s="86"/>
      <c r="L157" s="89"/>
    </row>
    <row r="158" spans="1:12" s="90" customFormat="1" ht="16.5" customHeight="1" x14ac:dyDescent="0.2">
      <c r="A158" s="86"/>
      <c r="B158" s="86"/>
      <c r="C158" s="86"/>
      <c r="D158" s="85"/>
      <c r="E158" s="86"/>
      <c r="F158" s="58"/>
      <c r="G158" s="86"/>
      <c r="H158" s="58"/>
      <c r="I158" s="85"/>
      <c r="J158" s="89"/>
      <c r="K158" s="86"/>
      <c r="L158" s="89"/>
    </row>
    <row r="159" spans="1:12" s="90" customFormat="1" ht="16.5" customHeight="1" x14ac:dyDescent="0.2">
      <c r="A159" s="86"/>
      <c r="B159" s="86"/>
      <c r="C159" s="86"/>
      <c r="D159" s="85"/>
      <c r="E159" s="86"/>
      <c r="F159" s="58"/>
      <c r="G159" s="86"/>
      <c r="H159" s="58"/>
      <c r="I159" s="85"/>
      <c r="J159" s="89"/>
      <c r="K159" s="86"/>
      <c r="L159" s="89"/>
    </row>
    <row r="160" spans="1:12" s="90" customFormat="1" ht="16.5" customHeight="1" x14ac:dyDescent="0.2">
      <c r="A160" s="86"/>
      <c r="B160" s="86"/>
      <c r="C160" s="86"/>
      <c r="D160" s="85"/>
      <c r="E160" s="86"/>
      <c r="F160" s="58"/>
      <c r="G160" s="86"/>
      <c r="H160" s="58"/>
      <c r="I160" s="85"/>
      <c r="J160" s="89"/>
      <c r="K160" s="86"/>
      <c r="L160" s="89"/>
    </row>
    <row r="161" spans="1:12" s="90" customFormat="1" ht="16.5" customHeight="1" x14ac:dyDescent="0.2">
      <c r="A161" s="86"/>
      <c r="B161" s="86"/>
      <c r="C161" s="86"/>
      <c r="D161" s="85"/>
      <c r="E161" s="86"/>
      <c r="F161" s="58"/>
      <c r="G161" s="86"/>
      <c r="H161" s="58"/>
      <c r="I161" s="85"/>
      <c r="J161" s="89"/>
      <c r="K161" s="86"/>
      <c r="L161" s="89"/>
    </row>
    <row r="162" spans="1:12" s="90" customFormat="1" ht="16.5" customHeight="1" x14ac:dyDescent="0.2">
      <c r="A162" s="86"/>
      <c r="B162" s="86"/>
      <c r="C162" s="86"/>
      <c r="D162" s="85"/>
      <c r="E162" s="86"/>
      <c r="F162" s="58"/>
      <c r="G162" s="86"/>
      <c r="H162" s="58"/>
      <c r="I162" s="85"/>
      <c r="J162" s="89"/>
      <c r="K162" s="86"/>
      <c r="L162" s="89"/>
    </row>
    <row r="163" spans="1:12" s="90" customFormat="1" ht="16.5" customHeight="1" x14ac:dyDescent="0.2">
      <c r="A163" s="86"/>
      <c r="B163" s="86"/>
      <c r="C163" s="86"/>
      <c r="D163" s="85"/>
      <c r="E163" s="86"/>
      <c r="F163" s="58"/>
      <c r="G163" s="86"/>
      <c r="H163" s="58"/>
      <c r="I163" s="85"/>
      <c r="J163" s="89"/>
      <c r="K163" s="86"/>
      <c r="L163" s="89"/>
    </row>
    <row r="164" spans="1:12" s="90" customFormat="1" ht="16.5" customHeight="1" x14ac:dyDescent="0.2">
      <c r="A164" s="86"/>
      <c r="B164" s="86"/>
      <c r="C164" s="86"/>
      <c r="D164" s="85"/>
      <c r="E164" s="86"/>
      <c r="F164" s="58"/>
      <c r="G164" s="86"/>
      <c r="H164" s="58"/>
      <c r="I164" s="85"/>
      <c r="J164" s="89"/>
      <c r="K164" s="86"/>
      <c r="L164" s="89"/>
    </row>
    <row r="165" spans="1:12" s="90" customFormat="1" ht="16.5" customHeight="1" x14ac:dyDescent="0.2">
      <c r="A165" s="86"/>
      <c r="B165" s="86"/>
      <c r="C165" s="86"/>
      <c r="D165" s="85"/>
      <c r="E165" s="86"/>
      <c r="F165" s="58"/>
      <c r="G165" s="86"/>
      <c r="H165" s="58"/>
      <c r="I165" s="85"/>
      <c r="J165" s="89"/>
      <c r="K165" s="86"/>
      <c r="L165" s="89"/>
    </row>
    <row r="166" spans="1:12" s="90" customFormat="1" ht="16.5" customHeight="1" x14ac:dyDescent="0.2">
      <c r="A166" s="86"/>
      <c r="B166" s="86"/>
      <c r="C166" s="86"/>
      <c r="D166" s="85"/>
      <c r="E166" s="86"/>
      <c r="F166" s="58"/>
      <c r="G166" s="86"/>
      <c r="H166" s="58"/>
      <c r="I166" s="85"/>
      <c r="J166" s="89"/>
      <c r="K166" s="86"/>
      <c r="L166" s="89"/>
    </row>
    <row r="167" spans="1:12" s="90" customFormat="1" ht="16.5" customHeight="1" x14ac:dyDescent="0.2">
      <c r="A167" s="86"/>
      <c r="B167" s="86"/>
      <c r="C167" s="86"/>
      <c r="D167" s="85"/>
      <c r="E167" s="86"/>
      <c r="F167" s="58"/>
      <c r="G167" s="86"/>
      <c r="H167" s="58"/>
      <c r="I167" s="85"/>
      <c r="J167" s="89"/>
      <c r="K167" s="86"/>
      <c r="L167" s="89"/>
    </row>
    <row r="168" spans="1:12" s="90" customFormat="1" ht="16.5" customHeight="1" x14ac:dyDescent="0.2">
      <c r="A168" s="86"/>
      <c r="B168" s="86"/>
      <c r="C168" s="86"/>
      <c r="D168" s="85"/>
      <c r="E168" s="86"/>
      <c r="F168" s="58"/>
      <c r="G168" s="86"/>
      <c r="H168" s="58"/>
      <c r="I168" s="85"/>
      <c r="J168" s="89"/>
      <c r="K168" s="86"/>
      <c r="L168" s="89"/>
    </row>
    <row r="169" spans="1:12" s="90" customFormat="1" ht="16.5" customHeight="1" x14ac:dyDescent="0.2">
      <c r="A169" s="86"/>
      <c r="B169" s="86"/>
      <c r="C169" s="86"/>
      <c r="D169" s="85"/>
      <c r="E169" s="86"/>
      <c r="F169" s="58"/>
      <c r="G169" s="86"/>
      <c r="H169" s="58"/>
      <c r="I169" s="85"/>
      <c r="J169" s="89"/>
      <c r="K169" s="86"/>
      <c r="L169" s="89"/>
    </row>
    <row r="170" spans="1:12" s="90" customFormat="1" ht="16.5" customHeight="1" x14ac:dyDescent="0.2">
      <c r="A170" s="86"/>
      <c r="B170" s="86"/>
      <c r="C170" s="86"/>
      <c r="D170" s="85"/>
      <c r="E170" s="86"/>
      <c r="F170" s="58"/>
      <c r="G170" s="86"/>
      <c r="H170" s="58"/>
      <c r="I170" s="85"/>
      <c r="J170" s="89"/>
      <c r="K170" s="86"/>
      <c r="L170" s="89"/>
    </row>
    <row r="171" spans="1:12" s="90" customFormat="1" ht="16.5" customHeight="1" x14ac:dyDescent="0.2">
      <c r="A171" s="86"/>
      <c r="B171" s="86"/>
      <c r="C171" s="86"/>
      <c r="D171" s="85"/>
      <c r="E171" s="86"/>
      <c r="F171" s="58"/>
      <c r="G171" s="86"/>
      <c r="H171" s="58"/>
      <c r="I171" s="85"/>
      <c r="J171" s="89"/>
      <c r="K171" s="86"/>
      <c r="L171" s="89"/>
    </row>
    <row r="172" spans="1:12" s="90" customFormat="1" ht="16.5" customHeight="1" x14ac:dyDescent="0.2">
      <c r="A172" s="86"/>
      <c r="B172" s="86"/>
      <c r="C172" s="86"/>
      <c r="D172" s="85"/>
      <c r="E172" s="86"/>
      <c r="F172" s="58"/>
      <c r="G172" s="86"/>
      <c r="H172" s="58"/>
      <c r="I172" s="85"/>
      <c r="J172" s="89"/>
      <c r="K172" s="86"/>
      <c r="L172" s="89"/>
    </row>
    <row r="173" spans="1:12" ht="16.5" customHeight="1" x14ac:dyDescent="0.2">
      <c r="A173" s="86"/>
      <c r="B173" s="86"/>
      <c r="C173" s="86"/>
      <c r="D173" s="85"/>
      <c r="E173" s="86"/>
      <c r="F173" s="58"/>
      <c r="G173" s="86"/>
      <c r="H173" s="58"/>
      <c r="I173" s="85"/>
      <c r="J173" s="89"/>
      <c r="K173" s="86"/>
      <c r="L173" s="89"/>
    </row>
    <row r="174" spans="1:12" ht="16.5" customHeight="1" x14ac:dyDescent="0.2">
      <c r="A174" s="86"/>
      <c r="B174" s="86"/>
      <c r="C174" s="86"/>
      <c r="D174" s="85"/>
      <c r="E174" s="86"/>
      <c r="F174" s="58"/>
      <c r="G174" s="86"/>
      <c r="H174" s="58"/>
      <c r="I174" s="85"/>
      <c r="J174" s="89"/>
      <c r="K174" s="86"/>
      <c r="L174" s="89"/>
    </row>
  </sheetData>
  <mergeCells count="6">
    <mergeCell ref="A131:L131"/>
    <mergeCell ref="F6:H6"/>
    <mergeCell ref="J6:L6"/>
    <mergeCell ref="A68:L68"/>
    <mergeCell ref="F74:H74"/>
    <mergeCell ref="J74:L74"/>
  </mergeCells>
  <pageMargins left="0.8" right="0.5" top="0.5" bottom="0.6" header="0.49" footer="0.4"/>
  <pageSetup paperSize="9" scale="80" firstPageNumber="9" fitToHeight="0" orientation="portrait" useFirstPageNumber="1" horizontalDpi="1200" verticalDpi="1200" r:id="rId1"/>
  <headerFooter>
    <oddFooter>&amp;R&amp;9&amp;P</oddFooter>
  </headerFooter>
  <rowBreaks count="1" manualBreakCount="1">
    <brk id="6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Eng 2-4</vt:lpstr>
      <vt:lpstr>P&amp;L (three-month)-Eng 5-6</vt:lpstr>
      <vt:lpstr>Eng 7</vt:lpstr>
      <vt:lpstr>Eng 8</vt:lpstr>
      <vt:lpstr>Eng 9-10</vt:lpstr>
      <vt:lpstr>'Eng 2-4'!Print_Area</vt:lpstr>
      <vt:lpstr>'Eng 7'!Print_Area</vt:lpstr>
      <vt:lpstr>'Eng 8'!Print_Area</vt:lpstr>
      <vt:lpstr>'Eng 9-10'!Print_Area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Anchalee Cheawchoukul</cp:lastModifiedBy>
  <cp:lastPrinted>2020-05-14T08:27:37Z</cp:lastPrinted>
  <dcterms:created xsi:type="dcterms:W3CDTF">2014-11-18T17:16:50Z</dcterms:created>
  <dcterms:modified xsi:type="dcterms:W3CDTF">2020-05-14T10:05:39Z</dcterms:modified>
</cp:coreProperties>
</file>